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01\Users\Ninomiya\Desktop\SHARE\00 HP 添付資料（二宮）\"/>
    </mc:Choice>
  </mc:AlternateContent>
  <xr:revisionPtr revIDLastSave="0" documentId="8_{B2EB39BD-2DA6-4B2A-8818-0BE4D5C79743}" xr6:coauthVersionLast="47" xr6:coauthVersionMax="47" xr10:uidLastSave="{00000000-0000-0000-0000-000000000000}"/>
  <workbookProtection workbookAlgorithmName="SHA-512" workbookHashValue="Z4Ayj19+opDHX0Bww7ISUtm7dwmNPYQQ8H71r0bKQZt40uH+Fk5cN6xmW9PoqpQ94lL2MfxohoyV/mv/G1ahaw==" workbookSaltValue="RhXeiRvtSYTgct7f16aLXg==" workbookSpinCount="100000" lockStructure="1"/>
  <bookViews>
    <workbookView xWindow="-120" yWindow="-120" windowWidth="29040" windowHeight="15720" xr2:uid="{00000000-000D-0000-FFFF-FFFF00000000}"/>
  </bookViews>
  <sheets>
    <sheet name="カペシタビン " sheetId="13" r:id="rId1"/>
    <sheet name="データベース" sheetId="14" state="hidden" r:id="rId2"/>
  </sheets>
  <definedNames>
    <definedName name="_xlnm.Print_Area" localSheetId="0">'カペシタビン '!$A$1:$BN$85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4" l="1"/>
  <c r="N2" i="14"/>
  <c r="J2" i="14"/>
  <c r="B49" i="13"/>
  <c r="AZ10" i="13"/>
  <c r="AO49" i="13" s="1"/>
  <c r="Z38" i="13"/>
  <c r="B71" i="13" s="1"/>
  <c r="Z33" i="13"/>
  <c r="B63" i="13" s="1"/>
  <c r="Z30" i="13"/>
  <c r="B77" i="13" s="1"/>
  <c r="AT27" i="13"/>
  <c r="B55" i="13" s="1"/>
  <c r="AZ7" i="13"/>
  <c r="AO51" i="13" l="1"/>
  <c r="I67" i="13"/>
  <c r="I69" i="13"/>
  <c r="I81" i="13"/>
  <c r="I71" i="13"/>
  <c r="I49" i="13"/>
  <c r="I73" i="13"/>
  <c r="I51" i="13"/>
  <c r="I75" i="13"/>
  <c r="I83" i="13"/>
  <c r="I77" i="13"/>
  <c r="I53" i="13"/>
  <c r="I55" i="13"/>
  <c r="I59" i="13"/>
  <c r="I61" i="13"/>
  <c r="I63" i="13"/>
  <c r="I65" i="13"/>
  <c r="I79" i="13"/>
  <c r="I57" i="13"/>
  <c r="AO53" i="13"/>
  <c r="BG61" i="13" l="1"/>
  <c r="BL62" i="13" s="1"/>
  <c r="AT61" i="13"/>
  <c r="AS65" i="13" s="1"/>
  <c r="AY62" i="13" l="1"/>
</calcChain>
</file>

<file path=xl/sharedStrings.xml><?xml version="1.0" encoding="utf-8"?>
<sst xmlns="http://schemas.openxmlformats.org/spreadsheetml/2006/main" count="144" uniqueCount="92">
  <si>
    <t>カペシタビン監査時チェックシート</t>
    <rPh sb="6" eb="8">
      <t>カンサ</t>
    </rPh>
    <rPh sb="8" eb="9">
      <t>ジ</t>
    </rPh>
    <phoneticPr fontId="1"/>
  </si>
  <si>
    <t>▼併用薬・併用療法の確認</t>
    <rPh sb="5" eb="9">
      <t>ヘイヨウリョウホウ</t>
    </rPh>
    <phoneticPr fontId="1"/>
  </si>
  <si>
    <t>➡</t>
    <phoneticPr fontId="1"/>
  </si>
  <si>
    <t>※直腸がんの術後補助化学療法に適応</t>
    <rPh sb="1" eb="3">
      <t>チョクチョウ</t>
    </rPh>
    <rPh sb="6" eb="8">
      <t>ジュツゴ</t>
    </rPh>
    <rPh sb="8" eb="10">
      <t>ホジョ</t>
    </rPh>
    <rPh sb="10" eb="12">
      <t>カガク</t>
    </rPh>
    <rPh sb="12" eb="14">
      <t>リョウホウ</t>
    </rPh>
    <rPh sb="15" eb="17">
      <t>テキオウ</t>
    </rPh>
    <phoneticPr fontId="1"/>
  </si>
  <si>
    <t>体表面積</t>
    <phoneticPr fontId="1"/>
  </si>
  <si>
    <t>用　　量</t>
    <rPh sb="0" eb="1">
      <t>ヨウ</t>
    </rPh>
    <rPh sb="3" eb="4">
      <t>リョウ</t>
    </rPh>
    <phoneticPr fontId="1"/>
  </si>
  <si>
    <t>CCr</t>
    <phoneticPr fontId="1"/>
  </si>
  <si>
    <t>減量不要</t>
    <rPh sb="0" eb="4">
      <t>ゲンリョウフヨウ</t>
    </rPh>
    <phoneticPr fontId="1"/>
  </si>
  <si>
    <t>75%用量に減量</t>
    <rPh sb="3" eb="5">
      <t>ヨウリョウ</t>
    </rPh>
    <rPh sb="6" eb="8">
      <t>ゲンリョウ</t>
    </rPh>
    <phoneticPr fontId="1"/>
  </si>
  <si>
    <t>禁忌</t>
    <rPh sb="0" eb="2">
      <t>キンキ</t>
    </rPh>
    <phoneticPr fontId="1"/>
  </si>
  <si>
    <t>用　法</t>
    <rPh sb="0" eb="1">
      <t>ヨウ</t>
    </rPh>
    <rPh sb="2" eb="3">
      <t>ホウ</t>
    </rPh>
    <phoneticPr fontId="1"/>
  </si>
  <si>
    <t>▼用法・体表面積ごとの用量確認</t>
    <rPh sb="1" eb="3">
      <t>ヨウホウ</t>
    </rPh>
    <rPh sb="4" eb="8">
      <t>タイヒョウメンセキ</t>
    </rPh>
    <rPh sb="11" eb="13">
      <t>ヨウリョウ</t>
    </rPh>
    <rPh sb="13" eb="15">
      <t>カクニン</t>
    </rPh>
    <phoneticPr fontId="1"/>
  </si>
  <si>
    <t xml:space="preserve"> ▼腎機能による減量の確認</t>
    <rPh sb="2" eb="5">
      <t>ジンキノウ</t>
    </rPh>
    <rPh sb="8" eb="10">
      <t>ゲンリョウ</t>
    </rPh>
    <rPh sb="11" eb="13">
      <t>カクニン</t>
    </rPh>
    <phoneticPr fontId="1"/>
  </si>
  <si>
    <t xml:space="preserve"> ▼疾患の確認</t>
    <rPh sb="2" eb="4">
      <t>シッカン</t>
    </rPh>
    <rPh sb="5" eb="7">
      <t>カクニン</t>
    </rPh>
    <phoneticPr fontId="1"/>
  </si>
  <si>
    <t>【1回量/1日量、腎機能による減量の確認】</t>
    <rPh sb="2" eb="4">
      <t>カイリョウ</t>
    </rPh>
    <rPh sb="6" eb="7">
      <t>ニチ</t>
    </rPh>
    <rPh sb="7" eb="8">
      <t>リョウ</t>
    </rPh>
    <rPh sb="9" eb="12">
      <t>ジンキノウ</t>
    </rPh>
    <rPh sb="15" eb="17">
      <t>ゲンリョウ</t>
    </rPh>
    <rPh sb="18" eb="20">
      <t>カクニン</t>
    </rPh>
    <phoneticPr fontId="1"/>
  </si>
  <si>
    <t>※参照：ゼローダ 適正使用ガイド</t>
    <rPh sb="1" eb="3">
      <t>サンショウ</t>
    </rPh>
    <rPh sb="9" eb="13">
      <t>テキセイシヨウ</t>
    </rPh>
    <phoneticPr fontId="1"/>
  </si>
  <si>
    <t>イリノテカンを併用</t>
    <rPh sb="7" eb="9">
      <t>ヘイヨウ</t>
    </rPh>
    <phoneticPr fontId="1"/>
  </si>
  <si>
    <t>イリノテカン以外の抗がん薬を併用</t>
    <rPh sb="6" eb="8">
      <t>イガイ</t>
    </rPh>
    <rPh sb="9" eb="10">
      <t>コウ</t>
    </rPh>
    <rPh sb="12" eb="13">
      <t>ヤク</t>
    </rPh>
    <rPh sb="14" eb="16">
      <t>ヘイヨウ</t>
    </rPh>
    <phoneticPr fontId="1"/>
  </si>
  <si>
    <t>カペシタビンを単剤で使用</t>
    <rPh sb="10" eb="12">
      <t>シヨウ</t>
    </rPh>
    <phoneticPr fontId="1"/>
  </si>
  <si>
    <t>放射線療法を併用</t>
    <rPh sb="0" eb="5">
      <t>ホウシャセンリョウホウ</t>
    </rPh>
    <rPh sb="6" eb="8">
      <t>ヘイヨウ</t>
    </rPh>
    <phoneticPr fontId="1"/>
  </si>
  <si>
    <t>※カペシタビン+イリノテカン(+ベバシズマブ)が該当</t>
    <rPh sb="24" eb="26">
      <t>ガイトウ</t>
    </rPh>
    <phoneticPr fontId="1"/>
  </si>
  <si>
    <t>※乳がんの場合はA法またはB法が該当</t>
    <rPh sb="1" eb="2">
      <t>ニュウ</t>
    </rPh>
    <rPh sb="5" eb="7">
      <t>バアイ</t>
    </rPh>
    <rPh sb="9" eb="10">
      <t>ホウ</t>
    </rPh>
    <rPh sb="14" eb="15">
      <t>ホウ</t>
    </rPh>
    <rPh sb="16" eb="18">
      <t>ガイトウ</t>
    </rPh>
    <phoneticPr fontId="1"/>
  </si>
  <si>
    <t>【用法、服用期間/休薬期間の確認】</t>
    <rPh sb="1" eb="3">
      <t>ヨウホウ</t>
    </rPh>
    <rPh sb="4" eb="6">
      <t>フクヨウ</t>
    </rPh>
    <rPh sb="6" eb="8">
      <t>キカン</t>
    </rPh>
    <rPh sb="9" eb="11">
      <t>キュウヤク</t>
    </rPh>
    <rPh sb="11" eb="13">
      <t>キカン</t>
    </rPh>
    <rPh sb="14" eb="16">
      <t>カクニン</t>
    </rPh>
    <phoneticPr fontId="1"/>
  </si>
  <si>
    <t>1日量</t>
    <rPh sb="1" eb="2">
      <t>ヒ</t>
    </rPh>
    <rPh sb="2" eb="3">
      <t>リョウ</t>
    </rPh>
    <phoneticPr fontId="1"/>
  </si>
  <si>
    <t>1回量</t>
    <rPh sb="1" eb="2">
      <t>カイ</t>
    </rPh>
    <rPh sb="2" eb="3">
      <t>リョウ</t>
    </rPh>
    <phoneticPr fontId="1"/>
  </si>
  <si>
    <t xml:space="preserve"> 1.31㎡未満</t>
  </si>
  <si>
    <t xml:space="preserve"> 1.31㎡ 以上1.64㎡ 未満</t>
  </si>
  <si>
    <t xml:space="preserve"> 1.64㎡以上</t>
  </si>
  <si>
    <t xml:space="preserve"> 1.33㎡未満</t>
  </si>
  <si>
    <t xml:space="preserve"> 1.33㎡ 以上1.57㎡ 未満</t>
  </si>
  <si>
    <t xml:space="preserve"> 1.57㎡ 以上1.81㎡ 未満</t>
  </si>
  <si>
    <t xml:space="preserve"> 1.81㎡以上</t>
  </si>
  <si>
    <t xml:space="preserve"> 1.36㎡未満</t>
  </si>
  <si>
    <t xml:space="preserve"> 1.36㎡ 以上1.66㎡ 未満</t>
  </si>
  <si>
    <t xml:space="preserve"> 1.66㎡ 以上1.96㎡ 未満</t>
  </si>
  <si>
    <t xml:space="preserve"> 1.96㎡以上</t>
  </si>
  <si>
    <t xml:space="preserve"> 1.31㎡ 以上1.69㎡ 未満</t>
  </si>
  <si>
    <t xml:space="preserve"> 1.69㎡ 以上2.07㎡ 未満</t>
  </si>
  <si>
    <t xml:space="preserve"> 2.07㎡以上</t>
  </si>
  <si>
    <t>A法</t>
    <rPh sb="1" eb="2">
      <t>ホウ</t>
    </rPh>
    <phoneticPr fontId="1"/>
  </si>
  <si>
    <t>B法</t>
    <rPh sb="1" eb="2">
      <t>ホウ</t>
    </rPh>
    <phoneticPr fontId="1"/>
  </si>
  <si>
    <t>C法</t>
    <rPh sb="1" eb="2">
      <t>ホウ</t>
    </rPh>
    <phoneticPr fontId="1"/>
  </si>
  <si>
    <t>D法</t>
    <rPh sb="1" eb="2">
      <t>ホウ</t>
    </rPh>
    <phoneticPr fontId="1"/>
  </si>
  <si>
    <t>E法</t>
    <rPh sb="1" eb="2">
      <t>ホウ</t>
    </rPh>
    <phoneticPr fontId="1"/>
  </si>
  <si>
    <t>51 ｍL/min 以上</t>
    <rPh sb="10" eb="12">
      <t>イジョウ</t>
    </rPh>
    <phoneticPr fontId="1"/>
  </si>
  <si>
    <t>30～50 mL/min</t>
    <phoneticPr fontId="1"/>
  </si>
  <si>
    <t>30 ｍL/min 未満</t>
    <rPh sb="10" eb="12">
      <t>ミマン</t>
    </rPh>
    <phoneticPr fontId="1"/>
  </si>
  <si>
    <t>【患者情報】</t>
    <rPh sb="1" eb="5">
      <t>カンジャジョウホウ</t>
    </rPh>
    <phoneticPr fontId="1"/>
  </si>
  <si>
    <t>患者ID：</t>
    <rPh sb="0" eb="2">
      <t>カンジャ</t>
    </rPh>
    <phoneticPr fontId="1"/>
  </si>
  <si>
    <t>患者氏名：</t>
    <rPh sb="0" eb="4">
      <t>カンジャシメイ</t>
    </rPh>
    <phoneticPr fontId="1"/>
  </si>
  <si>
    <t>・年齢：</t>
    <rPh sb="1" eb="3">
      <t>ネンレイ</t>
    </rPh>
    <phoneticPr fontId="1"/>
  </si>
  <si>
    <t>歳</t>
    <rPh sb="0" eb="1">
      <t>サイ</t>
    </rPh>
    <phoneticPr fontId="1"/>
  </si>
  <si>
    <t>・身長：</t>
    <rPh sb="1" eb="3">
      <t>シンチョウ</t>
    </rPh>
    <phoneticPr fontId="1"/>
  </si>
  <si>
    <t>cm</t>
    <phoneticPr fontId="1"/>
  </si>
  <si>
    <t>・体重：</t>
    <rPh sb="1" eb="3">
      <t>タイジュウ</t>
    </rPh>
    <phoneticPr fontId="1"/>
  </si>
  <si>
    <t>kg</t>
    <phoneticPr fontId="1"/>
  </si>
  <si>
    <t>・SCr：</t>
    <phoneticPr fontId="1"/>
  </si>
  <si>
    <t>mg/dL</t>
    <phoneticPr fontId="1"/>
  </si>
  <si>
    <t>・性別：</t>
    <rPh sb="1" eb="3">
      <t>セイベツ</t>
    </rPh>
    <phoneticPr fontId="1"/>
  </si>
  <si>
    <t>・体表面積 ：</t>
    <rPh sb="1" eb="5">
      <t>タイヒョウメンセキ</t>
    </rPh>
    <phoneticPr fontId="1"/>
  </si>
  <si>
    <t>mL/min</t>
    <phoneticPr fontId="1"/>
  </si>
  <si>
    <t>・CCr　　  ：</t>
    <phoneticPr fontId="1"/>
  </si>
  <si>
    <t>mg</t>
  </si>
  <si>
    <t>mg</t>
    <phoneticPr fontId="1"/>
  </si>
  <si>
    <t>乳がん</t>
    <rPh sb="0" eb="1">
      <t>ニュウ</t>
    </rPh>
    <phoneticPr fontId="1"/>
  </si>
  <si>
    <t>大腸がん</t>
    <rPh sb="0" eb="2">
      <t>ダイチョウ</t>
    </rPh>
    <phoneticPr fontId="1"/>
  </si>
  <si>
    <r>
      <t xml:space="preserve">㎡  </t>
    </r>
    <r>
      <rPr>
        <sz val="7"/>
        <color theme="1"/>
        <rFont val="游ゴシック"/>
        <family val="3"/>
        <charset val="128"/>
      </rPr>
      <t>※DuBois式で算出</t>
    </r>
    <phoneticPr fontId="1"/>
  </si>
  <si>
    <r>
      <t>A法</t>
    </r>
    <r>
      <rPr>
        <sz val="9"/>
        <color theme="1"/>
        <rFont val="游ゴシック"/>
        <family val="3"/>
        <charset val="128"/>
      </rPr>
      <t>（21日間内服、7日間休薬）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</si>
  <si>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r>
      <t>B法</t>
    </r>
    <r>
      <rPr>
        <sz val="9"/>
        <color theme="1"/>
        <rFont val="游ゴシック"/>
        <family val="3"/>
        <charset val="128"/>
      </rPr>
      <t>（14日間内服、7日間休薬）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</si>
  <si>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r>
      <t>E法</t>
    </r>
    <r>
      <rPr>
        <sz val="9"/>
        <color theme="1"/>
        <rFont val="游ゴシック"/>
        <family val="3"/>
        <charset val="128"/>
      </rPr>
      <t>（14日間内服、7日間休薬）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</si>
  <si>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r>
      <t>C法</t>
    </r>
    <r>
      <rPr>
        <sz val="9"/>
        <color theme="1"/>
        <rFont val="游ゴシック"/>
        <family val="3"/>
        <charset val="128"/>
      </rPr>
      <t>（14日間内服、7日間休薬）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</si>
  <si>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r>
      <t>D法</t>
    </r>
    <r>
      <rPr>
        <sz val="9"/>
        <color theme="1"/>
        <rFont val="游ゴシック"/>
        <family val="3"/>
        <charset val="128"/>
      </rPr>
      <t>（5日間内服、2日間休薬）</t>
    </r>
    <rPh sb="1" eb="2">
      <t>ホウ</t>
    </rPh>
    <rPh sb="4" eb="5">
      <t>ヒ</t>
    </rPh>
    <rPh sb="5" eb="8">
      <t>カンナイフク</t>
    </rPh>
    <rPh sb="10" eb="11">
      <t>ヒ</t>
    </rPh>
    <rPh sb="11" eb="12">
      <t>カン</t>
    </rPh>
    <rPh sb="12" eb="14">
      <t>キュウヤク</t>
    </rPh>
    <phoneticPr fontId="1"/>
  </si>
  <si>
    <t>併用薬</t>
    <rPh sb="0" eb="3">
      <t>ヘイヨウヤク</t>
    </rPh>
    <phoneticPr fontId="1"/>
  </si>
  <si>
    <t>がん種</t>
    <rPh sb="2" eb="3">
      <t>シュ</t>
    </rPh>
    <phoneticPr fontId="1"/>
  </si>
  <si>
    <t>用法</t>
    <rPh sb="0" eb="2">
      <t>ヨウホウ</t>
    </rPh>
    <phoneticPr fontId="1"/>
  </si>
  <si>
    <t>チェック</t>
    <phoneticPr fontId="1"/>
  </si>
  <si>
    <t>監査者：</t>
    <rPh sb="0" eb="3">
      <t>カンサシャ</t>
    </rPh>
    <phoneticPr fontId="1"/>
  </si>
  <si>
    <t xml:space="preserve"> ▼カペシタビンの適正用量</t>
    <rPh sb="9" eb="13">
      <t>テキセイヨウリョウ</t>
    </rPh>
    <phoneticPr fontId="1"/>
  </si>
  <si>
    <t>1回量：</t>
    <rPh sb="1" eb="2">
      <t>カイ</t>
    </rPh>
    <rPh sb="2" eb="3">
      <t>リョウ</t>
    </rPh>
    <phoneticPr fontId="1"/>
  </si>
  <si>
    <t>1日量：</t>
    <rPh sb="1" eb="2">
      <t>ニチ</t>
    </rPh>
    <rPh sb="2" eb="3">
      <t>リョウ</t>
    </rPh>
    <phoneticPr fontId="1"/>
  </si>
  <si>
    <t>減量：</t>
    <rPh sb="0" eb="2">
      <t>ゲンリョウ</t>
    </rPh>
    <phoneticPr fontId="1"/>
  </si>
  <si>
    <t xml:space="preserve"> ▼自由記載欄</t>
    <rPh sb="2" eb="7">
      <t>ジユウキサイラン</t>
    </rPh>
    <phoneticPr fontId="1"/>
  </si>
  <si>
    <t>※イリノテカンを併用していない場合が該当</t>
    <rPh sb="15" eb="17">
      <t>バアイ</t>
    </rPh>
    <rPh sb="18" eb="20">
      <t>ガイトウ</t>
    </rPh>
    <phoneticPr fontId="1"/>
  </si>
  <si>
    <t>↑左記の項目を全て入力すると、自動で計算されます。</t>
    <rPh sb="1" eb="3">
      <t>サキ</t>
    </rPh>
    <rPh sb="4" eb="6">
      <t>コウモク</t>
    </rPh>
    <rPh sb="7" eb="8">
      <t>スベ</t>
    </rPh>
    <rPh sb="9" eb="11">
      <t>ニュウリョク</t>
    </rPh>
    <rPh sb="15" eb="17">
      <t>ジドウ</t>
    </rPh>
    <rPh sb="18" eb="20">
      <t>ケイサン</t>
    </rPh>
    <phoneticPr fontId="1"/>
  </si>
  <si>
    <t>※具体的な薬剤は、ラパチニブ、オキサリプラチン、シスプラチン、ベバシズマブ、トラスツズマブ、ニボルマブ、ペムブロリズマブなど</t>
    <rPh sb="1" eb="4">
      <t>グタイテキ</t>
    </rPh>
    <rPh sb="5" eb="7">
      <t>ヤクザイ</t>
    </rPh>
    <phoneticPr fontId="1"/>
  </si>
  <si>
    <r>
      <t>A法</t>
    </r>
    <r>
      <rPr>
        <sz val="9"/>
        <color theme="0" tint="-0.249977111117893"/>
        <rFont val="游ゴシック"/>
        <family val="3"/>
        <charset val="128"/>
      </rPr>
      <t>（21日間内服、7日間休薬）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</si>
  <si>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r>
      <t>B法</t>
    </r>
    <r>
      <rPr>
        <sz val="9"/>
        <color theme="0" tint="-0.249977111117893"/>
        <rFont val="游ゴシック"/>
        <family val="3"/>
        <charset val="128"/>
      </rPr>
      <t>（14日間内服、7日間休薬）</t>
    </r>
    <rPh sb="1" eb="2">
      <t>ホウ</t>
    </rPh>
    <rPh sb="5" eb="6">
      <t>ヒ</t>
    </rPh>
    <rPh sb="6" eb="9">
      <t>カンナイフク</t>
    </rPh>
    <rPh sb="11" eb="12">
      <t>ヒ</t>
    </rPh>
    <rPh sb="12" eb="13">
      <t>カン</t>
    </rPh>
    <rPh sb="13" eb="15">
      <t>キュウヤク</t>
    </rPh>
    <phoneticPr fontId="1"/>
  </si>
  <si>
    <t>]</t>
    <phoneticPr fontId="1"/>
  </si>
  <si>
    <r>
      <t>☑</t>
    </r>
    <r>
      <rPr>
        <sz val="11"/>
        <color theme="1"/>
        <rFont val="Yu Gothic"/>
        <family val="3"/>
        <charset val="128"/>
      </rPr>
      <t>の数（併用薬）</t>
    </r>
    <rPh sb="2" eb="3">
      <t>カズ</t>
    </rPh>
    <rPh sb="4" eb="7">
      <t>ヘイヨウヤク</t>
    </rPh>
    <phoneticPr fontId="1"/>
  </si>
  <si>
    <r>
      <t>☑</t>
    </r>
    <r>
      <rPr>
        <sz val="11"/>
        <color theme="1"/>
        <rFont val="Yu Gothic"/>
        <family val="3"/>
        <charset val="128"/>
      </rPr>
      <t>の数（がん種）</t>
    </r>
    <rPh sb="2" eb="3">
      <t>カズ</t>
    </rPh>
    <rPh sb="6" eb="7">
      <t>シュ</t>
    </rPh>
    <phoneticPr fontId="1"/>
  </si>
  <si>
    <r>
      <t>☑</t>
    </r>
    <r>
      <rPr>
        <sz val="11"/>
        <color theme="1"/>
        <rFont val="Yu Gothic"/>
        <family val="3"/>
        <charset val="128"/>
      </rPr>
      <t>の数（</t>
    </r>
    <r>
      <rPr>
        <sz val="11"/>
        <color theme="1"/>
        <rFont val="Segoe UI Symbol"/>
        <family val="3"/>
      </rPr>
      <t>A</t>
    </r>
    <r>
      <rPr>
        <sz val="11"/>
        <color theme="1"/>
        <rFont val="Yu Gothic"/>
        <family val="3"/>
        <charset val="128"/>
      </rPr>
      <t>法</t>
    </r>
    <r>
      <rPr>
        <sz val="11"/>
        <color theme="1"/>
        <rFont val="Segoe UI Symbol"/>
        <family val="3"/>
      </rPr>
      <t>B</t>
    </r>
    <r>
      <rPr>
        <sz val="11"/>
        <color theme="1"/>
        <rFont val="Yu Gothic"/>
        <family val="3"/>
        <charset val="128"/>
      </rPr>
      <t>法）</t>
    </r>
    <rPh sb="2" eb="3">
      <t>カズ</t>
    </rPh>
    <rPh sb="5" eb="6">
      <t>ホウ</t>
    </rPh>
    <rPh sb="7" eb="8">
      <t>ホウ</t>
    </rPh>
    <phoneticPr fontId="1"/>
  </si>
  <si>
    <t>2025.7.10　京都府病院薬剤師会　作成</t>
    <rPh sb="10" eb="19">
      <t>キョウトフビョウインヤクザイシカイ</t>
    </rPh>
    <rPh sb="20" eb="2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</si>
</sst>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4"/>
      <color rgb="FF0000FF"/>
      <name val="游ゴシック"/>
      <family val="3"/>
      <charset val="128"/>
    </font>
    <font>
      <sz val="11"/>
      <color theme="1"/>
      <name val="Yu Gothic"/>
      <family val="3"/>
      <charset val="128"/>
    </font>
    <font>
      <sz val="11"/>
      <color theme="0" tint="-0.249977111117893"/>
      <name val="游ゴシック"/>
      <family val="3"/>
      <charset val="128"/>
    </font>
    <font>
      <sz val="14"/>
      <color theme="0" tint="-0.249977111117893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justify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1" fillId="0" borderId="0" xfId="0" applyFont="1" applyAlignment="1">
      <alignment horizontal="left" shrinkToFit="1"/>
    </xf>
    <xf numFmtId="0" fontId="8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8" fillId="0" borderId="0" xfId="0" applyFont="1" applyAlignment="1">
      <alignment horizontal="left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center" shrinkToFit="1"/>
    </xf>
    <xf numFmtId="0" fontId="5" fillId="0" borderId="17" xfId="0" applyFont="1" applyBorder="1" applyAlignment="1">
      <alignment vertical="center" shrinkToFit="1"/>
    </xf>
    <xf numFmtId="0" fontId="11" fillId="0" borderId="5" xfId="0" applyFont="1" applyBorder="1" applyAlignment="1">
      <alignment horizontal="left" shrinkToFit="1"/>
    </xf>
    <xf numFmtId="0" fontId="5" fillId="0" borderId="5" xfId="0" applyFont="1" applyBorder="1" applyAlignment="1">
      <alignment horizontal="center" shrinkToFit="1"/>
    </xf>
    <xf numFmtId="0" fontId="8" fillId="0" borderId="5" xfId="0" applyFont="1" applyBorder="1" applyAlignment="1">
      <alignment horizontal="left" shrinkToFit="1"/>
    </xf>
    <xf numFmtId="0" fontId="5" fillId="0" borderId="5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vertical="center" shrinkToFit="1"/>
    </xf>
    <xf numFmtId="0" fontId="5" fillId="5" borderId="15" xfId="0" applyFont="1" applyFill="1" applyBorder="1">
      <alignment vertical="center"/>
    </xf>
    <xf numFmtId="0" fontId="6" fillId="0" borderId="0" xfId="0" applyFont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shrinkToFi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horizontal="right" vertical="center" shrinkToFit="1"/>
    </xf>
    <xf numFmtId="0" fontId="11" fillId="0" borderId="23" xfId="0" applyFont="1" applyBorder="1" applyAlignment="1">
      <alignment horizontal="right" vertical="center" shrinkToFit="1"/>
    </xf>
    <xf numFmtId="0" fontId="11" fillId="0" borderId="14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5" borderId="0" xfId="0" applyFont="1" applyFill="1" applyAlignment="1">
      <alignment horizontal="left" shrinkToFit="1"/>
    </xf>
    <xf numFmtId="0" fontId="3" fillId="5" borderId="1" xfId="0" applyFont="1" applyFill="1" applyBorder="1" applyAlignment="1">
      <alignment horizontal="left" shrinkToFit="1"/>
    </xf>
    <xf numFmtId="0" fontId="15" fillId="5" borderId="0" xfId="0" applyFont="1" applyFill="1" applyAlignment="1">
      <alignment horizontal="left" shrinkToFit="1"/>
    </xf>
    <xf numFmtId="0" fontId="15" fillId="5" borderId="1" xfId="0" applyFont="1" applyFill="1" applyBorder="1" applyAlignment="1">
      <alignment horizontal="left" shrinkToFi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right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176" fontId="5" fillId="3" borderId="0" xfId="0" applyNumberFormat="1" applyFont="1" applyFill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right"/>
    </xf>
    <xf numFmtId="0" fontId="5" fillId="3" borderId="1" xfId="0" applyFont="1" applyFill="1" applyBorder="1" applyAlignment="1" applyProtection="1">
      <alignment horizontal="left" shrinkToFit="1"/>
      <protection locked="0"/>
    </xf>
    <xf numFmtId="0" fontId="11" fillId="0" borderId="0" xfId="0" applyFont="1" applyAlignment="1">
      <alignment horizontal="left" shrinkToFit="1"/>
    </xf>
    <xf numFmtId="0" fontId="5" fillId="3" borderId="0" xfId="0" applyFont="1" applyFill="1" applyAlignment="1" applyProtection="1">
      <alignment horizontal="center" shrinkToFit="1"/>
      <protection locked="0"/>
    </xf>
    <xf numFmtId="0" fontId="11" fillId="0" borderId="0" xfId="0" applyFont="1" applyAlignment="1">
      <alignment shrinkToFit="1"/>
    </xf>
    <xf numFmtId="0" fontId="15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 shrinkToFit="1"/>
      <protection locked="0"/>
    </xf>
    <xf numFmtId="2" fontId="7" fillId="5" borderId="0" xfId="0" applyNumberFormat="1" applyFont="1" applyFill="1" applyAlignment="1">
      <alignment horizontal="center" vertical="center" shrinkToFit="1"/>
    </xf>
    <xf numFmtId="176" fontId="7" fillId="5" borderId="0" xfId="0" applyNumberFormat="1" applyFont="1" applyFill="1" applyAlignment="1">
      <alignment horizontal="center" shrinkToFit="1"/>
    </xf>
  </cellXfs>
  <cellStyles count="1">
    <cellStyle name="標準" xfId="0" builtinId="0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 tint="-0.14996795556505021"/>
      </font>
      <fill>
        <patternFill patternType="solid"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CC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ベース!$B$2" lockText="1" noThreeD="1"/>
</file>

<file path=xl/ctrlProps/ctrlProp2.xml><?xml version="1.0" encoding="utf-8"?>
<formControlPr xmlns="http://schemas.microsoft.com/office/spreadsheetml/2009/9/main" objectType="CheckBox" fmlaLink="データベース!$B$3" lockText="1" noThreeD="1"/>
</file>

<file path=xl/ctrlProps/ctrlProp3.xml><?xml version="1.0" encoding="utf-8"?>
<formControlPr xmlns="http://schemas.microsoft.com/office/spreadsheetml/2009/9/main" objectType="CheckBox" fmlaLink="データベース!$B$4" lockText="1" noThreeD="1"/>
</file>

<file path=xl/ctrlProps/ctrlProp4.xml><?xml version="1.0" encoding="utf-8"?>
<formControlPr xmlns="http://schemas.microsoft.com/office/spreadsheetml/2009/9/main" objectType="CheckBox" fmlaLink="データベース!$B$5" lockText="1" noThreeD="1"/>
</file>

<file path=xl/ctrlProps/ctrlProp5.xml><?xml version="1.0" encoding="utf-8"?>
<formControlPr xmlns="http://schemas.microsoft.com/office/spreadsheetml/2009/9/main" objectType="CheckBox" fmlaLink="データベース!$E$2" lockText="1" noThreeD="1"/>
</file>

<file path=xl/ctrlProps/ctrlProp6.xml><?xml version="1.0" encoding="utf-8"?>
<formControlPr xmlns="http://schemas.microsoft.com/office/spreadsheetml/2009/9/main" objectType="CheckBox" fmlaLink="データベース!$E$3" lockText="1" noThreeD="1"/>
</file>

<file path=xl/ctrlProps/ctrlProp7.xml><?xml version="1.0" encoding="utf-8"?>
<formControlPr xmlns="http://schemas.microsoft.com/office/spreadsheetml/2009/9/main" objectType="CheckBox" fmlaLink="データベース!$H$2" lockText="1" noThreeD="1"/>
</file>

<file path=xl/ctrlProps/ctrlProp8.xml><?xml version="1.0" encoding="utf-8"?>
<formControlPr xmlns="http://schemas.microsoft.com/office/spreadsheetml/2009/9/main" objectType="CheckBox" fmlaLink="データベース!$H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21</xdr:col>
          <xdr:colOff>57150</xdr:colOff>
          <xdr:row>23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21</xdr:col>
          <xdr:colOff>57150</xdr:colOff>
          <xdr:row>31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21</xdr:col>
          <xdr:colOff>38100</xdr:colOff>
          <xdr:row>34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21</xdr:col>
          <xdr:colOff>38100</xdr:colOff>
          <xdr:row>39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21</xdr:row>
          <xdr:rowOff>0</xdr:rowOff>
        </xdr:from>
        <xdr:to>
          <xdr:col>40</xdr:col>
          <xdr:colOff>104775</xdr:colOff>
          <xdr:row>23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0</xdr:rowOff>
        </xdr:from>
        <xdr:to>
          <xdr:col>40</xdr:col>
          <xdr:colOff>114300</xdr:colOff>
          <xdr:row>28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</xdr:row>
          <xdr:rowOff>0</xdr:rowOff>
        </xdr:from>
        <xdr:to>
          <xdr:col>60</xdr:col>
          <xdr:colOff>9525</xdr:colOff>
          <xdr:row>23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23</xdr:row>
          <xdr:rowOff>9525</xdr:rowOff>
        </xdr:from>
        <xdr:to>
          <xdr:col>60</xdr:col>
          <xdr:colOff>9525</xdr:colOff>
          <xdr:row>25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66</xdr:col>
      <xdr:colOff>371475</xdr:colOff>
      <xdr:row>0</xdr:row>
      <xdr:rowOff>126206</xdr:rowOff>
    </xdr:from>
    <xdr:to>
      <xdr:col>70</xdr:col>
      <xdr:colOff>590550</xdr:colOff>
      <xdr:row>13</xdr:row>
      <xdr:rowOff>33337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15350" y="126206"/>
          <a:ext cx="2924175" cy="1726406"/>
        </a:xfrm>
        <a:prstGeom prst="foldedCorner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使用方法</a:t>
          </a:r>
          <a:r>
            <a:rPr kumimoji="1" lang="en-US" altLang="ja-JP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患者情報（性別、年齢、身長、体重、</a:t>
          </a:r>
          <a:r>
            <a:rPr kumimoji="1" lang="en-US" altLang="ja-JP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SCr</a:t>
          </a:r>
          <a:r>
            <a:rPr kumimoji="1" lang="ja-JP" altLang="en-US" sz="105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）を入力し、「併用薬・併用療法の確認」の該当箇所にチェックを入れると、カペシタビンの適正用量と減量・中止の必要性が自動表記されます。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34FA0-2345-4289-A40D-83321EDC44CF}">
  <sheetPr>
    <pageSetUpPr fitToPage="1"/>
  </sheetPr>
  <dimension ref="A1:BN212"/>
  <sheetViews>
    <sheetView showGridLines="0" tabSelected="1" view="pageBreakPreview" zoomScaleNormal="100" zoomScaleSheetLayoutView="100" workbookViewId="0">
      <selection activeCell="BR25" sqref="BR25"/>
    </sheetView>
  </sheetViews>
  <sheetFormatPr defaultColWidth="8.875" defaultRowHeight="18.75"/>
  <cols>
    <col min="1" max="57" width="1.625" style="4" customWidth="1"/>
    <col min="58" max="58" width="1.5" style="4" customWidth="1"/>
    <col min="59" max="63" width="1.625" style="4" customWidth="1"/>
    <col min="64" max="65" width="1.5" style="4" customWidth="1"/>
    <col min="66" max="66" width="1.625" style="4" customWidth="1"/>
    <col min="67" max="16384" width="8.875" style="4"/>
  </cols>
  <sheetData>
    <row r="1" spans="1:66" ht="12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"/>
      <c r="AN1" s="1"/>
      <c r="AO1" s="2"/>
      <c r="AP1" s="2"/>
      <c r="AQ1" s="2"/>
      <c r="AR1" s="2"/>
      <c r="AS1" s="3"/>
      <c r="AT1" s="3"/>
      <c r="AU1" s="3"/>
      <c r="AV1" s="3"/>
      <c r="AW1" s="3"/>
      <c r="AX1" s="3"/>
      <c r="AY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17.2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3" t="s">
        <v>48</v>
      </c>
      <c r="AN2" s="173"/>
      <c r="AO2" s="173"/>
      <c r="AP2" s="173"/>
      <c r="AQ2" s="174"/>
      <c r="AR2" s="174"/>
      <c r="AS2" s="174"/>
      <c r="AT2" s="174"/>
      <c r="AU2" s="174"/>
      <c r="AV2" s="174"/>
      <c r="AW2" s="174"/>
      <c r="AX2" s="174"/>
      <c r="AY2" s="167" t="s">
        <v>49</v>
      </c>
      <c r="AZ2" s="167"/>
      <c r="BA2" s="167"/>
      <c r="BB2" s="167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</row>
    <row r="3" spans="1:66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  <c r="AI3" s="6"/>
      <c r="AQ3" s="7"/>
      <c r="AR3" s="7"/>
      <c r="AS3" s="7"/>
      <c r="AT3" s="7"/>
      <c r="AU3" s="7"/>
      <c r="AV3" s="7"/>
      <c r="AW3" s="7"/>
      <c r="AX3" s="8"/>
      <c r="AY3" s="7"/>
      <c r="BA3" s="6"/>
      <c r="BB3" s="6"/>
      <c r="BC3" s="6"/>
      <c r="BD3" s="6"/>
      <c r="BE3" s="6"/>
      <c r="BF3" s="6"/>
    </row>
    <row r="4" spans="1:66" ht="11.25" customHeight="1">
      <c r="A4" s="156" t="s">
        <v>47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ht="11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ht="5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3"/>
      <c r="BN6" s="10"/>
    </row>
    <row r="7" spans="1:66" ht="11.25" customHeight="1">
      <c r="B7" s="169" t="s">
        <v>58</v>
      </c>
      <c r="C7" s="169"/>
      <c r="D7" s="169"/>
      <c r="E7" s="169"/>
      <c r="F7" s="169"/>
      <c r="G7" s="170"/>
      <c r="H7" s="170"/>
      <c r="I7" s="170"/>
      <c r="J7" s="15"/>
      <c r="K7" s="16"/>
      <c r="L7" s="16"/>
      <c r="M7" s="16"/>
      <c r="N7" s="171" t="s">
        <v>50</v>
      </c>
      <c r="O7" s="171"/>
      <c r="P7" s="171"/>
      <c r="Q7" s="171"/>
      <c r="R7" s="171"/>
      <c r="S7" s="170"/>
      <c r="T7" s="170"/>
      <c r="U7" s="170"/>
      <c r="V7" s="164" t="s">
        <v>51</v>
      </c>
      <c r="W7" s="164"/>
      <c r="X7" s="16"/>
      <c r="Y7" s="16"/>
      <c r="Z7" s="16"/>
      <c r="AA7" s="16"/>
      <c r="AB7" s="16"/>
      <c r="AC7" s="16"/>
      <c r="AD7" s="17"/>
      <c r="AE7" s="16"/>
      <c r="AF7" s="16"/>
      <c r="AG7" s="16"/>
      <c r="AH7" s="16"/>
      <c r="AI7" s="16"/>
      <c r="AJ7" s="16"/>
      <c r="AK7" s="16"/>
      <c r="AR7" s="19"/>
      <c r="AS7" s="169" t="s">
        <v>59</v>
      </c>
      <c r="AT7" s="169"/>
      <c r="AU7" s="169"/>
      <c r="AV7" s="169"/>
      <c r="AW7" s="169"/>
      <c r="AX7" s="169"/>
      <c r="AY7" s="169"/>
      <c r="AZ7" s="175" t="str">
        <f>IF(G10="","",IF(S10="","",(S10^0.425*G10^0.725*0.007184)))</f>
        <v/>
      </c>
      <c r="BA7" s="175"/>
      <c r="BB7" s="175"/>
      <c r="BC7" s="175"/>
      <c r="BD7" s="164" t="s">
        <v>66</v>
      </c>
      <c r="BE7" s="164"/>
      <c r="BF7" s="164"/>
      <c r="BG7" s="164"/>
      <c r="BH7" s="164"/>
      <c r="BI7" s="164"/>
      <c r="BJ7" s="164"/>
      <c r="BK7" s="164"/>
      <c r="BL7" s="164"/>
      <c r="BM7" s="20"/>
    </row>
    <row r="8" spans="1:66" ht="11.25" customHeight="1">
      <c r="B8" s="169"/>
      <c r="C8" s="169"/>
      <c r="D8" s="169"/>
      <c r="E8" s="169"/>
      <c r="F8" s="169"/>
      <c r="G8" s="170"/>
      <c r="H8" s="170"/>
      <c r="I8" s="170"/>
      <c r="J8" s="16"/>
      <c r="K8" s="16"/>
      <c r="L8" s="16"/>
      <c r="M8" s="16"/>
      <c r="N8" s="171"/>
      <c r="O8" s="171"/>
      <c r="P8" s="171"/>
      <c r="Q8" s="171"/>
      <c r="R8" s="171"/>
      <c r="S8" s="170"/>
      <c r="T8" s="170"/>
      <c r="U8" s="170"/>
      <c r="V8" s="164"/>
      <c r="W8" s="164"/>
      <c r="X8" s="16"/>
      <c r="Y8" s="16"/>
      <c r="Z8" s="16"/>
      <c r="AA8" s="16"/>
      <c r="AB8" s="16"/>
      <c r="AC8" s="16"/>
      <c r="AD8" s="17"/>
      <c r="AE8" s="16"/>
      <c r="AF8" s="16"/>
      <c r="AG8" s="16"/>
      <c r="AH8" s="16"/>
      <c r="AI8" s="16"/>
      <c r="AJ8" s="16"/>
      <c r="AK8" s="16"/>
      <c r="AR8" s="19"/>
      <c r="AS8" s="169"/>
      <c r="AT8" s="169"/>
      <c r="AU8" s="169"/>
      <c r="AV8" s="169"/>
      <c r="AW8" s="169"/>
      <c r="AX8" s="169"/>
      <c r="AY8" s="169"/>
      <c r="AZ8" s="175"/>
      <c r="BA8" s="175"/>
      <c r="BB8" s="175"/>
      <c r="BC8" s="175"/>
      <c r="BD8" s="164"/>
      <c r="BE8" s="164"/>
      <c r="BF8" s="164"/>
      <c r="BG8" s="164"/>
      <c r="BH8" s="164"/>
      <c r="BI8" s="164"/>
      <c r="BJ8" s="164"/>
      <c r="BK8" s="164"/>
      <c r="BL8" s="164"/>
      <c r="BM8" s="20"/>
    </row>
    <row r="9" spans="1:66" ht="11.25" customHeight="1">
      <c r="A9" s="21"/>
      <c r="B9" s="22"/>
      <c r="C9" s="22"/>
      <c r="D9" s="22"/>
      <c r="E9" s="2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R9" s="19"/>
      <c r="BM9" s="20"/>
    </row>
    <row r="10" spans="1:66" ht="11.25" customHeight="1">
      <c r="B10" s="169" t="s">
        <v>52</v>
      </c>
      <c r="C10" s="169"/>
      <c r="D10" s="169"/>
      <c r="E10" s="169"/>
      <c r="F10" s="169"/>
      <c r="G10" s="170"/>
      <c r="H10" s="170"/>
      <c r="I10" s="170"/>
      <c r="J10" s="170"/>
      <c r="K10" s="164" t="s">
        <v>53</v>
      </c>
      <c r="L10" s="164"/>
      <c r="M10" s="16"/>
      <c r="N10" s="171" t="s">
        <v>54</v>
      </c>
      <c r="O10" s="171"/>
      <c r="P10" s="171"/>
      <c r="Q10" s="171"/>
      <c r="R10" s="171"/>
      <c r="S10" s="170"/>
      <c r="T10" s="170"/>
      <c r="U10" s="170"/>
      <c r="V10" s="170"/>
      <c r="W10" s="164" t="s">
        <v>55</v>
      </c>
      <c r="X10" s="164"/>
      <c r="Y10" s="16"/>
      <c r="Z10" s="169" t="s">
        <v>56</v>
      </c>
      <c r="AA10" s="169"/>
      <c r="AB10" s="169"/>
      <c r="AC10" s="169"/>
      <c r="AD10" s="163"/>
      <c r="AE10" s="163"/>
      <c r="AF10" s="163"/>
      <c r="AG10" s="163"/>
      <c r="AH10" s="164" t="s">
        <v>57</v>
      </c>
      <c r="AI10" s="164"/>
      <c r="AJ10" s="164"/>
      <c r="AK10" s="164"/>
      <c r="AR10" s="19"/>
      <c r="AS10" s="169" t="s">
        <v>61</v>
      </c>
      <c r="AT10" s="169"/>
      <c r="AU10" s="169"/>
      <c r="AV10" s="169"/>
      <c r="AW10" s="169"/>
      <c r="AX10" s="169"/>
      <c r="AY10" s="169"/>
      <c r="AZ10" s="176" t="str">
        <f>IFERROR(IF(G7="男",(140-S7)*S10/(72*AD10),0.85*((140-S7)*S10/(72*AD10))),"")</f>
        <v/>
      </c>
      <c r="BA10" s="176"/>
      <c r="BB10" s="176"/>
      <c r="BC10" s="176"/>
      <c r="BD10" s="164" t="s">
        <v>60</v>
      </c>
      <c r="BE10" s="164"/>
      <c r="BF10" s="164"/>
      <c r="BG10" s="164"/>
      <c r="BM10" s="20"/>
    </row>
    <row r="11" spans="1:66" ht="11.25" customHeight="1">
      <c r="A11" s="17"/>
      <c r="B11" s="169"/>
      <c r="C11" s="169"/>
      <c r="D11" s="169"/>
      <c r="E11" s="169"/>
      <c r="F11" s="169"/>
      <c r="G11" s="170"/>
      <c r="H11" s="170"/>
      <c r="I11" s="170"/>
      <c r="J11" s="170"/>
      <c r="K11" s="164"/>
      <c r="L11" s="164"/>
      <c r="M11" s="16"/>
      <c r="N11" s="171"/>
      <c r="O11" s="171"/>
      <c r="P11" s="171"/>
      <c r="Q11" s="171"/>
      <c r="R11" s="171"/>
      <c r="S11" s="170"/>
      <c r="T11" s="170"/>
      <c r="U11" s="170"/>
      <c r="V11" s="170"/>
      <c r="W11" s="164"/>
      <c r="X11" s="164"/>
      <c r="Y11" s="16"/>
      <c r="Z11" s="169"/>
      <c r="AA11" s="169"/>
      <c r="AB11" s="169"/>
      <c r="AC11" s="169"/>
      <c r="AD11" s="163"/>
      <c r="AE11" s="163"/>
      <c r="AF11" s="163"/>
      <c r="AG11" s="163"/>
      <c r="AH11" s="164"/>
      <c r="AI11" s="164"/>
      <c r="AJ11" s="164"/>
      <c r="AK11" s="164"/>
      <c r="AR11" s="19"/>
      <c r="AS11" s="169"/>
      <c r="AT11" s="169"/>
      <c r="AU11" s="169"/>
      <c r="AV11" s="169"/>
      <c r="AW11" s="169"/>
      <c r="AX11" s="169"/>
      <c r="AY11" s="169"/>
      <c r="AZ11" s="176"/>
      <c r="BA11" s="176"/>
      <c r="BB11" s="176"/>
      <c r="BC11" s="176"/>
      <c r="BD11" s="164"/>
      <c r="BE11" s="164"/>
      <c r="BF11" s="164"/>
      <c r="BG11" s="164"/>
      <c r="BM11" s="20"/>
    </row>
    <row r="12" spans="1:66" ht="6" customHeight="1">
      <c r="A12" s="17"/>
      <c r="B12" s="14"/>
      <c r="C12" s="14"/>
      <c r="D12" s="14"/>
      <c r="E12" s="14"/>
      <c r="F12" s="14"/>
      <c r="G12" s="23"/>
      <c r="H12" s="23"/>
      <c r="I12" s="23"/>
      <c r="J12" s="23"/>
      <c r="K12" s="18"/>
      <c r="L12" s="18"/>
      <c r="M12" s="16"/>
      <c r="N12" s="17"/>
      <c r="O12" s="17"/>
      <c r="P12" s="17"/>
      <c r="Q12" s="17"/>
      <c r="R12" s="17"/>
      <c r="S12" s="23"/>
      <c r="T12" s="23"/>
      <c r="U12" s="23"/>
      <c r="V12" s="23"/>
      <c r="W12" s="18"/>
      <c r="X12" s="18"/>
      <c r="Y12" s="16"/>
      <c r="Z12" s="14"/>
      <c r="AA12" s="14"/>
      <c r="AB12" s="14"/>
      <c r="AC12" s="14"/>
      <c r="AD12" s="23"/>
      <c r="AE12" s="23"/>
      <c r="AF12" s="23"/>
      <c r="AG12" s="23" t="s">
        <v>87</v>
      </c>
      <c r="AH12" s="18"/>
      <c r="AI12" s="18"/>
      <c r="AJ12" s="18"/>
      <c r="AK12" s="18"/>
      <c r="AR12" s="24"/>
      <c r="AS12" s="25"/>
      <c r="AT12" s="25"/>
      <c r="AU12" s="25"/>
      <c r="AV12" s="25"/>
      <c r="AW12" s="25"/>
      <c r="AX12" s="25"/>
      <c r="AY12" s="25"/>
      <c r="AZ12" s="26"/>
      <c r="BA12" s="26"/>
      <c r="BB12" s="26"/>
      <c r="BC12" s="26"/>
      <c r="BD12" s="27"/>
      <c r="BE12" s="27"/>
      <c r="BF12" s="27"/>
      <c r="BG12" s="27"/>
      <c r="BH12" s="28"/>
      <c r="BI12" s="28"/>
      <c r="BJ12" s="28"/>
      <c r="BK12" s="28"/>
      <c r="BL12" s="28"/>
      <c r="BM12" s="29"/>
    </row>
    <row r="13" spans="1:66" ht="6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R13" s="55" t="s">
        <v>83</v>
      </c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spans="1:66" ht="6" customHeigh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</row>
    <row r="15" spans="1:66" ht="11.25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6"/>
      <c r="T15" s="16"/>
      <c r="U15" s="16"/>
      <c r="V15" s="16"/>
      <c r="W15" s="16"/>
      <c r="X15" s="15"/>
      <c r="Y15" s="15"/>
      <c r="Z15" s="17"/>
      <c r="AA15" s="17"/>
      <c r="AB15" s="17"/>
      <c r="AC15" s="17"/>
      <c r="AD15" s="16"/>
      <c r="AE15" s="16"/>
      <c r="AF15" s="16"/>
      <c r="AG15" s="16"/>
      <c r="AH15" s="16"/>
      <c r="AI15" s="15"/>
      <c r="AJ15" s="15"/>
      <c r="AK15" s="1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</row>
    <row r="16" spans="1:66" ht="11.25" customHeight="1">
      <c r="A16" s="156" t="s">
        <v>22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</row>
    <row r="17" spans="1:66" ht="11.25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</row>
    <row r="18" spans="1:66" ht="11.25" customHeight="1">
      <c r="B18" s="30"/>
      <c r="D18" s="30"/>
      <c r="E18" s="30"/>
      <c r="F18" s="30"/>
      <c r="G18" s="30"/>
      <c r="H18" s="30"/>
      <c r="I18" s="30"/>
      <c r="J18" s="31"/>
      <c r="K18" s="31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</row>
    <row r="19" spans="1:66" ht="11.25" customHeight="1">
      <c r="A19" s="162" t="s">
        <v>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32"/>
    </row>
    <row r="20" spans="1:66" ht="11.2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32"/>
    </row>
    <row r="21" spans="1:66" ht="11.25" customHeight="1"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32"/>
    </row>
    <row r="22" spans="1:66" ht="11.25" customHeight="1">
      <c r="B22" s="116"/>
      <c r="C22" s="116"/>
      <c r="D22" s="121" t="s">
        <v>18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55" t="s">
        <v>2</v>
      </c>
      <c r="X22" s="155"/>
      <c r="Y22" s="155"/>
      <c r="Z22" s="160" t="s">
        <v>13</v>
      </c>
      <c r="AA22" s="160"/>
      <c r="AB22" s="160"/>
      <c r="AC22" s="160"/>
      <c r="AD22" s="160"/>
      <c r="AE22" s="160"/>
      <c r="AF22" s="160"/>
      <c r="AG22" s="160"/>
      <c r="AH22" s="47"/>
      <c r="AI22" s="159"/>
      <c r="AJ22" s="159"/>
      <c r="AK22" s="160" t="s">
        <v>64</v>
      </c>
      <c r="AL22" s="160"/>
      <c r="AM22" s="160"/>
      <c r="AN22" s="160"/>
      <c r="AO22" s="160"/>
      <c r="AP22" s="160"/>
      <c r="AQ22" s="158" t="s">
        <v>2</v>
      </c>
      <c r="AR22" s="158"/>
      <c r="AS22" s="158"/>
      <c r="AT22" s="159"/>
      <c r="AU22" s="159"/>
      <c r="AV22" s="160" t="s">
        <v>85</v>
      </c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</row>
    <row r="23" spans="1:66" ht="11.25" customHeight="1">
      <c r="B23" s="116"/>
      <c r="C23" s="116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55"/>
      <c r="X23" s="155"/>
      <c r="Y23" s="155"/>
      <c r="Z23" s="160"/>
      <c r="AA23" s="160"/>
      <c r="AB23" s="160"/>
      <c r="AC23" s="160"/>
      <c r="AD23" s="160"/>
      <c r="AE23" s="160"/>
      <c r="AF23" s="160"/>
      <c r="AG23" s="160"/>
      <c r="AH23" s="47"/>
      <c r="AI23" s="159"/>
      <c r="AJ23" s="159"/>
      <c r="AK23" s="160"/>
      <c r="AL23" s="160"/>
      <c r="AM23" s="160"/>
      <c r="AN23" s="160"/>
      <c r="AO23" s="160"/>
      <c r="AP23" s="160"/>
      <c r="AQ23" s="158"/>
      <c r="AR23" s="158"/>
      <c r="AS23" s="158"/>
      <c r="AT23" s="159"/>
      <c r="AU23" s="159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</row>
    <row r="24" spans="1:66" ht="11.25" customHeight="1"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159"/>
      <c r="AU24" s="159"/>
      <c r="AV24" s="160" t="s">
        <v>86</v>
      </c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</row>
    <row r="25" spans="1:66" ht="11.25" customHeight="1">
      <c r="E25" s="109" t="s">
        <v>21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32"/>
      <c r="X25" s="32"/>
      <c r="Y25" s="32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159"/>
      <c r="AU25" s="159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</row>
    <row r="26" spans="1:66" ht="11.25" customHeight="1">
      <c r="D26" s="32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32"/>
      <c r="X26" s="32"/>
      <c r="Y26" s="32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49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</row>
    <row r="27" spans="1:66" ht="11.25" customHeight="1">
      <c r="Z27" s="48"/>
      <c r="AA27" s="48"/>
      <c r="AB27" s="48"/>
      <c r="AC27" s="48"/>
      <c r="AD27" s="48"/>
      <c r="AE27" s="48"/>
      <c r="AF27" s="48"/>
      <c r="AG27" s="48"/>
      <c r="AH27" s="48"/>
      <c r="AI27" s="159"/>
      <c r="AJ27" s="159"/>
      <c r="AK27" s="160" t="s">
        <v>65</v>
      </c>
      <c r="AL27" s="160"/>
      <c r="AM27" s="160"/>
      <c r="AN27" s="160"/>
      <c r="AO27" s="160"/>
      <c r="AP27" s="160"/>
      <c r="AQ27" s="158" t="s">
        <v>2</v>
      </c>
      <c r="AR27" s="158"/>
      <c r="AS27" s="158"/>
      <c r="AT27" s="161" t="str">
        <f>IF(データベース!E3=TRUE,"☑","□ ")</f>
        <v xml:space="preserve">□ </v>
      </c>
      <c r="AU27" s="161"/>
      <c r="AV27" s="160" t="s">
        <v>86</v>
      </c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</row>
    <row r="28" spans="1:66" ht="11.25" customHeight="1">
      <c r="Z28" s="48"/>
      <c r="AA28" s="48"/>
      <c r="AB28" s="48"/>
      <c r="AC28" s="48"/>
      <c r="AD28" s="48"/>
      <c r="AE28" s="48"/>
      <c r="AF28" s="48"/>
      <c r="AG28" s="48"/>
      <c r="AH28" s="48"/>
      <c r="AI28" s="159"/>
      <c r="AJ28" s="159"/>
      <c r="AK28" s="160"/>
      <c r="AL28" s="160"/>
      <c r="AM28" s="160"/>
      <c r="AN28" s="160"/>
      <c r="AO28" s="160"/>
      <c r="AP28" s="160"/>
      <c r="AQ28" s="158"/>
      <c r="AR28" s="158"/>
      <c r="AS28" s="158"/>
      <c r="AT28" s="161"/>
      <c r="AU28" s="161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</row>
    <row r="29" spans="1:66" ht="11.25" customHeight="1"/>
    <row r="30" spans="1:66" ht="11.25" customHeight="1">
      <c r="B30" s="116"/>
      <c r="C30" s="116"/>
      <c r="D30" s="121" t="s">
        <v>16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55" t="s">
        <v>2</v>
      </c>
      <c r="X30" s="155"/>
      <c r="Y30" s="155"/>
      <c r="Z30" s="116" t="str">
        <f>IF(データベース!B3=TRUE,"☑","□ ")</f>
        <v xml:space="preserve">□ </v>
      </c>
      <c r="AA30" s="116"/>
      <c r="AB30" s="121" t="s">
        <v>69</v>
      </c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09" t="s">
        <v>20</v>
      </c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</row>
    <row r="31" spans="1:66" ht="11.25" customHeight="1">
      <c r="B31" s="116"/>
      <c r="C31" s="116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55"/>
      <c r="X31" s="155"/>
      <c r="Y31" s="155"/>
      <c r="Z31" s="116"/>
      <c r="AA31" s="116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</row>
    <row r="32" spans="1:66" ht="11.25" customHeight="1"/>
    <row r="33" spans="1:66" ht="11.25" customHeight="1">
      <c r="B33" s="116"/>
      <c r="C33" s="116"/>
      <c r="D33" s="121" t="s">
        <v>17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55" t="s">
        <v>2</v>
      </c>
      <c r="X33" s="155"/>
      <c r="Y33" s="155"/>
      <c r="Z33" s="116" t="str">
        <f>IF(データベース!B4=TRUE,"☑","□ ")</f>
        <v xml:space="preserve">□ </v>
      </c>
      <c r="AA33" s="116"/>
      <c r="AB33" s="121" t="s">
        <v>70</v>
      </c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09" t="s">
        <v>82</v>
      </c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</row>
    <row r="34" spans="1:66" ht="11.25" customHeight="1">
      <c r="B34" s="116"/>
      <c r="C34" s="116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55"/>
      <c r="X34" s="155"/>
      <c r="Y34" s="155"/>
      <c r="Z34" s="116"/>
      <c r="AA34" s="116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</row>
    <row r="35" spans="1:66" ht="11.25" customHeight="1">
      <c r="E35" s="157" t="s">
        <v>84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</row>
    <row r="36" spans="1:66" ht="11.25" customHeight="1">
      <c r="D36" s="33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</row>
    <row r="37" spans="1:66" ht="11.25" customHeight="1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</row>
    <row r="38" spans="1:66" ht="11.25" customHeight="1">
      <c r="B38" s="116"/>
      <c r="C38" s="116"/>
      <c r="D38" s="121" t="s">
        <v>19</v>
      </c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55" t="s">
        <v>2</v>
      </c>
      <c r="X38" s="155"/>
      <c r="Y38" s="155"/>
      <c r="Z38" s="116" t="str">
        <f>IF(データベース!B5=TRUE,"☑","□ ")</f>
        <v xml:space="preserve">□ </v>
      </c>
      <c r="AA38" s="116"/>
      <c r="AB38" s="121" t="s">
        <v>71</v>
      </c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09" t="s">
        <v>3</v>
      </c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</row>
    <row r="39" spans="1:66" ht="11.25" customHeight="1">
      <c r="B39" s="116"/>
      <c r="C39" s="116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55"/>
      <c r="X39" s="155"/>
      <c r="Y39" s="155"/>
      <c r="Z39" s="116"/>
      <c r="AA39" s="116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</row>
    <row r="40" spans="1:66" ht="11.25" customHeight="1"/>
    <row r="41" spans="1:66" ht="11.25" customHeight="1"/>
    <row r="42" spans="1:66" ht="11.25" customHeight="1">
      <c r="A42" s="156" t="s">
        <v>14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</row>
    <row r="43" spans="1:66" ht="11.25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</row>
    <row r="44" spans="1:66" ht="11.25" customHeight="1"/>
    <row r="45" spans="1:66" ht="11.25" customHeight="1">
      <c r="B45" s="121" t="s">
        <v>11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O45" s="121" t="s">
        <v>12</v>
      </c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</row>
    <row r="46" spans="1:66" ht="11.25" customHeight="1"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</row>
    <row r="47" spans="1:66" ht="11.25" customHeight="1">
      <c r="B47" s="141" t="s">
        <v>10</v>
      </c>
      <c r="C47" s="142"/>
      <c r="D47" s="142"/>
      <c r="E47" s="142"/>
      <c r="F47" s="142"/>
      <c r="G47" s="142"/>
      <c r="H47" s="143"/>
      <c r="I47" s="141" t="s">
        <v>4</v>
      </c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3"/>
      <c r="W47" s="141" t="s">
        <v>24</v>
      </c>
      <c r="X47" s="142"/>
      <c r="Y47" s="142"/>
      <c r="Z47" s="142"/>
      <c r="AA47" s="142"/>
      <c r="AB47" s="142"/>
      <c r="AC47" s="142"/>
      <c r="AD47" s="147"/>
      <c r="AE47" s="142" t="s">
        <v>23</v>
      </c>
      <c r="AF47" s="142"/>
      <c r="AG47" s="142"/>
      <c r="AH47" s="142"/>
      <c r="AI47" s="142"/>
      <c r="AJ47" s="142"/>
      <c r="AK47" s="142"/>
      <c r="AL47" s="143"/>
      <c r="AO47" s="141" t="s">
        <v>6</v>
      </c>
      <c r="AP47" s="142"/>
      <c r="AQ47" s="142"/>
      <c r="AR47" s="142"/>
      <c r="AS47" s="142"/>
      <c r="AT47" s="142"/>
      <c r="AU47" s="142"/>
      <c r="AV47" s="142"/>
      <c r="AW47" s="142"/>
      <c r="AX47" s="142"/>
      <c r="AY47" s="143"/>
      <c r="AZ47" s="141" t="s">
        <v>5</v>
      </c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3"/>
    </row>
    <row r="48" spans="1:66" ht="11.25" customHeight="1">
      <c r="B48" s="144"/>
      <c r="C48" s="145"/>
      <c r="D48" s="145"/>
      <c r="E48" s="145"/>
      <c r="F48" s="145"/>
      <c r="G48" s="145"/>
      <c r="H48" s="146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6"/>
      <c r="W48" s="144"/>
      <c r="X48" s="145"/>
      <c r="Y48" s="145"/>
      <c r="Z48" s="145"/>
      <c r="AA48" s="145"/>
      <c r="AB48" s="145"/>
      <c r="AC48" s="145"/>
      <c r="AD48" s="148"/>
      <c r="AE48" s="145"/>
      <c r="AF48" s="145"/>
      <c r="AG48" s="145"/>
      <c r="AH48" s="145"/>
      <c r="AI48" s="145"/>
      <c r="AJ48" s="145"/>
      <c r="AK48" s="145"/>
      <c r="AL48" s="146"/>
      <c r="AO48" s="144"/>
      <c r="AP48" s="145"/>
      <c r="AQ48" s="145"/>
      <c r="AR48" s="145"/>
      <c r="AS48" s="145"/>
      <c r="AT48" s="145"/>
      <c r="AU48" s="145"/>
      <c r="AV48" s="145"/>
      <c r="AW48" s="145"/>
      <c r="AX48" s="145"/>
      <c r="AY48" s="146"/>
      <c r="AZ48" s="144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6"/>
    </row>
    <row r="49" spans="2:66" ht="11.25" customHeight="1">
      <c r="B49" s="113" t="str">
        <f>IF(データベース!H2=TRUE,"☑","□ ")</f>
        <v xml:space="preserve">□ </v>
      </c>
      <c r="C49" s="114"/>
      <c r="D49" s="114"/>
      <c r="E49" s="119" t="s">
        <v>39</v>
      </c>
      <c r="F49" s="119"/>
      <c r="G49" s="119"/>
      <c r="H49" s="120"/>
      <c r="I49" s="125" t="str">
        <f>IF(AZ7="","□",IF(AND(B49="☑",AZ7&lt;1.31),"☑","□"))</f>
        <v>□</v>
      </c>
      <c r="J49" s="126"/>
      <c r="K49" s="127" t="s">
        <v>25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8"/>
      <c r="W49" s="77">
        <v>900</v>
      </c>
      <c r="X49" s="78"/>
      <c r="Y49" s="78"/>
      <c r="Z49" s="78"/>
      <c r="AA49" s="78"/>
      <c r="AB49" s="71" t="s">
        <v>63</v>
      </c>
      <c r="AC49" s="71"/>
      <c r="AD49" s="72"/>
      <c r="AE49" s="80">
        <v>1800</v>
      </c>
      <c r="AF49" s="78"/>
      <c r="AG49" s="78"/>
      <c r="AH49" s="78"/>
      <c r="AI49" s="78"/>
      <c r="AJ49" s="89" t="s">
        <v>62</v>
      </c>
      <c r="AK49" s="89"/>
      <c r="AL49" s="90"/>
      <c r="AO49" s="125" t="str">
        <f>IF(AZ10="","□",IF(AZ10&gt;=51,"☑","□ "))</f>
        <v>□</v>
      </c>
      <c r="AP49" s="126"/>
      <c r="AQ49" s="127" t="s">
        <v>44</v>
      </c>
      <c r="AR49" s="127"/>
      <c r="AS49" s="127"/>
      <c r="AT49" s="127"/>
      <c r="AU49" s="127"/>
      <c r="AV49" s="127"/>
      <c r="AW49" s="127"/>
      <c r="AX49" s="127"/>
      <c r="AY49" s="128"/>
      <c r="AZ49" s="152" t="s">
        <v>7</v>
      </c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4"/>
    </row>
    <row r="50" spans="2:66" ht="11.25" customHeight="1">
      <c r="B50" s="115"/>
      <c r="C50" s="116"/>
      <c r="D50" s="116"/>
      <c r="E50" s="121"/>
      <c r="F50" s="121"/>
      <c r="G50" s="121"/>
      <c r="H50" s="122"/>
      <c r="I50" s="104"/>
      <c r="J50" s="105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2"/>
      <c r="W50" s="75"/>
      <c r="X50" s="76"/>
      <c r="Y50" s="76"/>
      <c r="Z50" s="76"/>
      <c r="AA50" s="76"/>
      <c r="AB50" s="69"/>
      <c r="AC50" s="69"/>
      <c r="AD50" s="70"/>
      <c r="AE50" s="79"/>
      <c r="AF50" s="76"/>
      <c r="AG50" s="76"/>
      <c r="AH50" s="76"/>
      <c r="AI50" s="76"/>
      <c r="AJ50" s="63"/>
      <c r="AK50" s="63"/>
      <c r="AL50" s="64"/>
      <c r="AM50" s="35"/>
      <c r="AN50" s="35"/>
      <c r="AO50" s="104"/>
      <c r="AP50" s="105"/>
      <c r="AQ50" s="111"/>
      <c r="AR50" s="111"/>
      <c r="AS50" s="111"/>
      <c r="AT50" s="111"/>
      <c r="AU50" s="111"/>
      <c r="AV50" s="111"/>
      <c r="AW50" s="111"/>
      <c r="AX50" s="111"/>
      <c r="AY50" s="112"/>
      <c r="AZ50" s="138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40"/>
    </row>
    <row r="51" spans="2:66" ht="11.25" customHeight="1">
      <c r="B51" s="115"/>
      <c r="C51" s="116"/>
      <c r="D51" s="116"/>
      <c r="E51" s="121"/>
      <c r="F51" s="121"/>
      <c r="G51" s="121"/>
      <c r="H51" s="122"/>
      <c r="I51" s="107" t="str">
        <f>IF(AZ7="","□",IF(AND(B49="☑",AZ7&lt;1.64,AZ7&gt;=1.31),"☑","□"))</f>
        <v>□</v>
      </c>
      <c r="J51" s="108"/>
      <c r="K51" s="109" t="s">
        <v>26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10"/>
      <c r="W51" s="59">
        <v>1200</v>
      </c>
      <c r="X51" s="60"/>
      <c r="Y51" s="60"/>
      <c r="Z51" s="60"/>
      <c r="AA51" s="60"/>
      <c r="AB51" s="65" t="s">
        <v>63</v>
      </c>
      <c r="AC51" s="65"/>
      <c r="AD51" s="66"/>
      <c r="AE51" s="73">
        <v>2400</v>
      </c>
      <c r="AF51" s="60"/>
      <c r="AG51" s="60"/>
      <c r="AH51" s="60"/>
      <c r="AI51" s="60"/>
      <c r="AJ51" s="55" t="s">
        <v>62</v>
      </c>
      <c r="AK51" s="55"/>
      <c r="AL51" s="56"/>
      <c r="AM51" s="35"/>
      <c r="AN51" s="35"/>
      <c r="AO51" s="102" t="str">
        <f>IF(AZ10="","□",IF(AND(AZ10&gt;=30,AZ10&lt;51),"☑","□ "))</f>
        <v>□</v>
      </c>
      <c r="AP51" s="103"/>
      <c r="AQ51" s="131" t="s">
        <v>45</v>
      </c>
      <c r="AR51" s="131"/>
      <c r="AS51" s="131"/>
      <c r="AT51" s="131"/>
      <c r="AU51" s="131"/>
      <c r="AV51" s="131"/>
      <c r="AW51" s="131"/>
      <c r="AX51" s="131"/>
      <c r="AY51" s="132"/>
      <c r="AZ51" s="135" t="s">
        <v>8</v>
      </c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7"/>
    </row>
    <row r="52" spans="2:66" ht="11.25" customHeight="1">
      <c r="B52" s="115"/>
      <c r="C52" s="116"/>
      <c r="D52" s="116"/>
      <c r="E52" s="121"/>
      <c r="F52" s="121"/>
      <c r="G52" s="121"/>
      <c r="H52" s="122"/>
      <c r="I52" s="104"/>
      <c r="J52" s="105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2"/>
      <c r="W52" s="75"/>
      <c r="X52" s="76"/>
      <c r="Y52" s="76"/>
      <c r="Z52" s="76"/>
      <c r="AA52" s="76"/>
      <c r="AB52" s="69"/>
      <c r="AC52" s="69"/>
      <c r="AD52" s="70"/>
      <c r="AE52" s="79"/>
      <c r="AF52" s="76"/>
      <c r="AG52" s="76"/>
      <c r="AH52" s="76"/>
      <c r="AI52" s="76"/>
      <c r="AJ52" s="63"/>
      <c r="AK52" s="63"/>
      <c r="AL52" s="64"/>
      <c r="AM52" s="35"/>
      <c r="AN52" s="35"/>
      <c r="AO52" s="104"/>
      <c r="AP52" s="105"/>
      <c r="AQ52" s="111"/>
      <c r="AR52" s="111"/>
      <c r="AS52" s="111"/>
      <c r="AT52" s="111"/>
      <c r="AU52" s="111"/>
      <c r="AV52" s="111"/>
      <c r="AW52" s="111"/>
      <c r="AX52" s="111"/>
      <c r="AY52" s="112"/>
      <c r="AZ52" s="138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40"/>
    </row>
    <row r="53" spans="2:66" ht="11.25" customHeight="1">
      <c r="B53" s="115"/>
      <c r="C53" s="116"/>
      <c r="D53" s="116"/>
      <c r="E53" s="121"/>
      <c r="F53" s="121"/>
      <c r="G53" s="121"/>
      <c r="H53" s="122"/>
      <c r="I53" s="107" t="str">
        <f>IF(AZ7="","□",IF(AND(B49="☑",AZ7&gt;=1.64),"☑","□"))</f>
        <v>□</v>
      </c>
      <c r="J53" s="108"/>
      <c r="K53" s="109" t="s">
        <v>27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10"/>
      <c r="W53" s="59">
        <v>1500</v>
      </c>
      <c r="X53" s="60"/>
      <c r="Y53" s="60"/>
      <c r="Z53" s="60"/>
      <c r="AA53" s="60"/>
      <c r="AB53" s="65" t="s">
        <v>62</v>
      </c>
      <c r="AC53" s="65"/>
      <c r="AD53" s="66"/>
      <c r="AE53" s="73">
        <v>3000</v>
      </c>
      <c r="AF53" s="60"/>
      <c r="AG53" s="60"/>
      <c r="AH53" s="60"/>
      <c r="AI53" s="60"/>
      <c r="AJ53" s="55" t="s">
        <v>62</v>
      </c>
      <c r="AK53" s="55"/>
      <c r="AL53" s="56"/>
      <c r="AM53" s="35"/>
      <c r="AN53" s="35"/>
      <c r="AO53" s="102" t="str">
        <f>IF(AZ10="","□",IF(AZ10&lt;30,"☑","□ "))</f>
        <v>□</v>
      </c>
      <c r="AP53" s="103"/>
      <c r="AQ53" s="131" t="s">
        <v>46</v>
      </c>
      <c r="AR53" s="131"/>
      <c r="AS53" s="131"/>
      <c r="AT53" s="131"/>
      <c r="AU53" s="131"/>
      <c r="AV53" s="131"/>
      <c r="AW53" s="131"/>
      <c r="AX53" s="131"/>
      <c r="AY53" s="132"/>
      <c r="AZ53" s="135" t="s">
        <v>9</v>
      </c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7"/>
    </row>
    <row r="54" spans="2:66" ht="11.25" customHeight="1">
      <c r="B54" s="117"/>
      <c r="C54" s="118"/>
      <c r="D54" s="118"/>
      <c r="E54" s="123"/>
      <c r="F54" s="123"/>
      <c r="G54" s="123"/>
      <c r="H54" s="124"/>
      <c r="I54" s="104"/>
      <c r="J54" s="105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2"/>
      <c r="W54" s="61"/>
      <c r="X54" s="62"/>
      <c r="Y54" s="62"/>
      <c r="Z54" s="62"/>
      <c r="AA54" s="62"/>
      <c r="AB54" s="67"/>
      <c r="AC54" s="67"/>
      <c r="AD54" s="68"/>
      <c r="AE54" s="74"/>
      <c r="AF54" s="62"/>
      <c r="AG54" s="62"/>
      <c r="AH54" s="62"/>
      <c r="AI54" s="62"/>
      <c r="AJ54" s="57"/>
      <c r="AK54" s="57"/>
      <c r="AL54" s="58"/>
      <c r="AM54" s="35"/>
      <c r="AN54" s="35"/>
      <c r="AO54" s="129"/>
      <c r="AP54" s="130"/>
      <c r="AQ54" s="133"/>
      <c r="AR54" s="133"/>
      <c r="AS54" s="133"/>
      <c r="AT54" s="133"/>
      <c r="AU54" s="133"/>
      <c r="AV54" s="133"/>
      <c r="AW54" s="133"/>
      <c r="AX54" s="133"/>
      <c r="AY54" s="134"/>
      <c r="AZ54" s="149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1"/>
    </row>
    <row r="55" spans="2:66" ht="11.25" customHeight="1">
      <c r="B55" s="113" t="str">
        <f>IF(データベース!H3=TRUE,"☑",IF(AT27="☑","☑","□ "))</f>
        <v xml:space="preserve">□ </v>
      </c>
      <c r="C55" s="114"/>
      <c r="D55" s="114"/>
      <c r="E55" s="119" t="s">
        <v>40</v>
      </c>
      <c r="F55" s="119"/>
      <c r="G55" s="119"/>
      <c r="H55" s="120"/>
      <c r="I55" s="125" t="str">
        <f>IF(AZ7="","□",IF(AND(B55="☑",AZ7&lt;1.33),"☑","□"))</f>
        <v>□</v>
      </c>
      <c r="J55" s="126"/>
      <c r="K55" s="127" t="s">
        <v>28</v>
      </c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8"/>
      <c r="W55" s="77">
        <v>1500</v>
      </c>
      <c r="X55" s="78"/>
      <c r="Y55" s="78"/>
      <c r="Z55" s="78"/>
      <c r="AA55" s="78"/>
      <c r="AB55" s="71" t="s">
        <v>62</v>
      </c>
      <c r="AC55" s="71"/>
      <c r="AD55" s="72"/>
      <c r="AE55" s="80">
        <v>3000</v>
      </c>
      <c r="AF55" s="78"/>
      <c r="AG55" s="78"/>
      <c r="AH55" s="78"/>
      <c r="AI55" s="78"/>
      <c r="AJ55" s="89" t="s">
        <v>62</v>
      </c>
      <c r="AK55" s="89"/>
      <c r="AL55" s="90"/>
      <c r="AO55" s="106" t="s">
        <v>15</v>
      </c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36"/>
    </row>
    <row r="56" spans="2:66" ht="11.25" customHeight="1">
      <c r="B56" s="115"/>
      <c r="C56" s="116"/>
      <c r="D56" s="116"/>
      <c r="E56" s="121"/>
      <c r="F56" s="121"/>
      <c r="G56" s="121"/>
      <c r="H56" s="122"/>
      <c r="I56" s="104"/>
      <c r="J56" s="105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2"/>
      <c r="W56" s="75"/>
      <c r="X56" s="76"/>
      <c r="Y56" s="76"/>
      <c r="Z56" s="76"/>
      <c r="AA56" s="76"/>
      <c r="AB56" s="69"/>
      <c r="AC56" s="69"/>
      <c r="AD56" s="70"/>
      <c r="AE56" s="79"/>
      <c r="AF56" s="76"/>
      <c r="AG56" s="76"/>
      <c r="AH56" s="76"/>
      <c r="AI56" s="76"/>
      <c r="AJ56" s="63"/>
      <c r="AK56" s="63"/>
      <c r="AL56" s="64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</row>
    <row r="57" spans="2:66" ht="11.25" customHeight="1">
      <c r="B57" s="115"/>
      <c r="C57" s="116"/>
      <c r="D57" s="116"/>
      <c r="E57" s="121"/>
      <c r="F57" s="121"/>
      <c r="G57" s="121"/>
      <c r="H57" s="122"/>
      <c r="I57" s="107" t="str">
        <f>IF(AZ7="","□",IF(AND(B55="☑",AZ7&lt;1.57,AZ7&gt;=1.33),"☑","□"))</f>
        <v>□</v>
      </c>
      <c r="J57" s="108"/>
      <c r="K57" s="109" t="s">
        <v>29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10"/>
      <c r="W57" s="59">
        <v>1800</v>
      </c>
      <c r="X57" s="60"/>
      <c r="Y57" s="60"/>
      <c r="Z57" s="60"/>
      <c r="AA57" s="60"/>
      <c r="AB57" s="65" t="s">
        <v>62</v>
      </c>
      <c r="AC57" s="65"/>
      <c r="AD57" s="66"/>
      <c r="AE57" s="73">
        <v>3600</v>
      </c>
      <c r="AF57" s="60"/>
      <c r="AG57" s="60"/>
      <c r="AH57" s="60"/>
      <c r="AI57" s="60"/>
      <c r="AJ57" s="55" t="s">
        <v>62</v>
      </c>
      <c r="AK57" s="55"/>
      <c r="AL57" s="56"/>
    </row>
    <row r="58" spans="2:66" ht="11.25" customHeight="1">
      <c r="B58" s="115"/>
      <c r="C58" s="116"/>
      <c r="D58" s="116"/>
      <c r="E58" s="121"/>
      <c r="F58" s="121"/>
      <c r="G58" s="121"/>
      <c r="H58" s="122"/>
      <c r="I58" s="104"/>
      <c r="J58" s="105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2"/>
      <c r="W58" s="75"/>
      <c r="X58" s="76"/>
      <c r="Y58" s="76"/>
      <c r="Z58" s="76"/>
      <c r="AA58" s="76"/>
      <c r="AB58" s="69"/>
      <c r="AC58" s="69"/>
      <c r="AD58" s="70"/>
      <c r="AE58" s="79"/>
      <c r="AF58" s="76"/>
      <c r="AG58" s="76"/>
      <c r="AH58" s="76"/>
      <c r="AI58" s="76"/>
      <c r="AJ58" s="63"/>
      <c r="AK58" s="63"/>
      <c r="AL58" s="64"/>
      <c r="AO58" s="100" t="s">
        <v>77</v>
      </c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</row>
    <row r="59" spans="2:66" ht="11.25" customHeight="1">
      <c r="B59" s="115"/>
      <c r="C59" s="116"/>
      <c r="D59" s="116"/>
      <c r="E59" s="121"/>
      <c r="F59" s="121"/>
      <c r="G59" s="121"/>
      <c r="H59" s="122"/>
      <c r="I59" s="107" t="str">
        <f>IF(AZ7="","□",IF(AND(B55="☑",AZ7&lt;1.81,AZ7&gt;=1.57),"☑","□"))</f>
        <v>□</v>
      </c>
      <c r="J59" s="108"/>
      <c r="K59" s="109" t="s">
        <v>30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10"/>
      <c r="W59" s="59">
        <v>2100</v>
      </c>
      <c r="X59" s="60"/>
      <c r="Y59" s="60"/>
      <c r="Z59" s="60"/>
      <c r="AA59" s="60"/>
      <c r="AB59" s="65" t="s">
        <v>62</v>
      </c>
      <c r="AC59" s="65"/>
      <c r="AD59" s="66"/>
      <c r="AE59" s="73">
        <v>4200</v>
      </c>
      <c r="AF59" s="60"/>
      <c r="AG59" s="60"/>
      <c r="AH59" s="60"/>
      <c r="AI59" s="60"/>
      <c r="AJ59" s="55" t="s">
        <v>62</v>
      </c>
      <c r="AK59" s="55"/>
      <c r="AL59" s="56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</row>
    <row r="60" spans="2:66" ht="11.25" customHeight="1">
      <c r="B60" s="115"/>
      <c r="C60" s="116"/>
      <c r="D60" s="116"/>
      <c r="E60" s="121"/>
      <c r="F60" s="121"/>
      <c r="G60" s="121"/>
      <c r="H60" s="122"/>
      <c r="I60" s="104"/>
      <c r="J60" s="105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2"/>
      <c r="W60" s="75"/>
      <c r="X60" s="76"/>
      <c r="Y60" s="76"/>
      <c r="Z60" s="76"/>
      <c r="AA60" s="76"/>
      <c r="AB60" s="69"/>
      <c r="AC60" s="69"/>
      <c r="AD60" s="70"/>
      <c r="AE60" s="79"/>
      <c r="AF60" s="76"/>
      <c r="AG60" s="76"/>
      <c r="AH60" s="76"/>
      <c r="AI60" s="76"/>
      <c r="AJ60" s="63"/>
      <c r="AK60" s="63"/>
      <c r="AL60" s="64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</row>
    <row r="61" spans="2:66" ht="11.25" customHeight="1">
      <c r="B61" s="115"/>
      <c r="C61" s="116"/>
      <c r="D61" s="116"/>
      <c r="E61" s="121"/>
      <c r="F61" s="121"/>
      <c r="G61" s="121"/>
      <c r="H61" s="122"/>
      <c r="I61" s="107" t="str">
        <f>IF(AZ7="","□",IF(AND(B55="☑",AZ7&gt;=1.81),"☑","□"))</f>
        <v>□</v>
      </c>
      <c r="J61" s="108"/>
      <c r="K61" s="109" t="s">
        <v>31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10"/>
      <c r="W61" s="59">
        <v>2400</v>
      </c>
      <c r="X61" s="60"/>
      <c r="Y61" s="60"/>
      <c r="Z61" s="60"/>
      <c r="AA61" s="60"/>
      <c r="AB61" s="65" t="s">
        <v>62</v>
      </c>
      <c r="AC61" s="65"/>
      <c r="AD61" s="66"/>
      <c r="AE61" s="73">
        <v>4800</v>
      </c>
      <c r="AF61" s="60"/>
      <c r="AG61" s="60"/>
      <c r="AH61" s="60"/>
      <c r="AI61" s="60"/>
      <c r="AJ61" s="55" t="s">
        <v>62</v>
      </c>
      <c r="AK61" s="55"/>
      <c r="AL61" s="56"/>
      <c r="AP61" s="7"/>
      <c r="AQ61" s="7"/>
      <c r="AR61" s="7"/>
      <c r="AS61" s="7"/>
      <c r="AT61" s="85" t="str">
        <f>IF(OR(AND(データベース!B2=FALSE,OR(データベース!L2&gt;=1,データベース!N2&gt;=1)),データベース!J2&gt;1,データベース!L2&gt;1,データベース!N2&gt;1),"ERROR",IF(AO53="☑","禁忌",IF(AND(B49="☑",I53="☑"),W53,IF(AND(B49="☑",I51="☑"),W51,IF(AND(B49="☑",I49="☑"),W49,IF(AND(B55="☑",I55="☑"),W55,IF(AND(B55="☑",I57="☑"),W57,IF(AND(B55="☑",I61="☑"),W61,IF(AND(B55="☑",I59="☑"),W59,IF(AND(B63="☑",I63="☑"),W63,IF(AND(B63="☑",I65="☑"),W65,IF(AND(B63="☑",I69="☑"),W69,IF(AND(B63="☑",I67="☑"),W67,IF(AND(B71="☑",I75="☑"),W75,IF(AND(B71="☑",I73="☑"),W73,IF(AND(B71="☑",I71="☑"),W71,IF(AND(B77="☑",I77="☑"),W77,IF(AND(B77="☑",I79="☑"),W79,IF(AND(B77="☑",I83="☑"),W83,IF(AND(B77="☑",I81="☑"),W81,""))))))))))))))))))))</f>
        <v/>
      </c>
      <c r="AU61" s="85"/>
      <c r="AV61" s="85"/>
      <c r="AW61" s="85"/>
      <c r="AX61" s="85"/>
      <c r="AY61" s="7"/>
      <c r="AZ61" s="7"/>
      <c r="BA61" s="7"/>
      <c r="BC61" s="7"/>
      <c r="BD61" s="7"/>
      <c r="BE61" s="7"/>
      <c r="BF61" s="7"/>
      <c r="BG61" s="85" t="str">
        <f>IF(OR(AND(データベース!B2=FALSE,OR(データベース!L2&gt;=1,データベース!N2&gt;=1)),データベース!J2&gt;1,データベース!L2&gt;1,データベース!N2&gt;1),"ERROR",IF(AO53="☑","禁忌",IF(AND(B49="☑",I53="☑"),AE53,IF(AND(B49="☑",I51="☑"),AE51,IF(AND(B49="☑",I49="☑"),AE49,IF(AND(B55="☑",I55="☑"),AE55,IF(AND(B55="☑",I57="☑"),AE57,IF(AND(B55="☑",I61="☑"),AE61,IF(AND(B55="☑",I59="☑"),AE59,IF(AND(B63="☑",I63="☑"),AE63,IF(AND(B63="☑",I65="☑"),AE65,IF(AND(B63="☑",I69="☑"),AE69,IF(AND(B63="☑",I67="☑"),AE67,IF(AND(B71="☑",I75="☑"),AE75,IF(AND(B71="☑",I73="☑"),AE73,IF(AND(B71="☑",I71="☑"),AE71,IF(AND(B77="☑",I77="☑"),AE77,IF(AND(B77="☑",I79="☑"),AE79,IF(AND(B77="☑",I83="☑"),AE83,IF(AND(B77="☑",I81="☑"),AE81,""))))))))))))))))))))</f>
        <v/>
      </c>
      <c r="BH61" s="85"/>
      <c r="BI61" s="85"/>
      <c r="BJ61" s="85"/>
      <c r="BK61" s="85"/>
    </row>
    <row r="62" spans="2:66" ht="11.25" customHeight="1">
      <c r="B62" s="117"/>
      <c r="C62" s="118"/>
      <c r="D62" s="118"/>
      <c r="E62" s="123"/>
      <c r="F62" s="123"/>
      <c r="G62" s="123"/>
      <c r="H62" s="124"/>
      <c r="I62" s="104"/>
      <c r="J62" s="105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2"/>
      <c r="W62" s="61"/>
      <c r="X62" s="62"/>
      <c r="Y62" s="62"/>
      <c r="Z62" s="62"/>
      <c r="AA62" s="62"/>
      <c r="AB62" s="67"/>
      <c r="AC62" s="67"/>
      <c r="AD62" s="68"/>
      <c r="AE62" s="74"/>
      <c r="AF62" s="62"/>
      <c r="AG62" s="62"/>
      <c r="AH62" s="62"/>
      <c r="AI62" s="62"/>
      <c r="AJ62" s="57"/>
      <c r="AK62" s="57"/>
      <c r="AL62" s="58"/>
      <c r="AO62" s="87" t="s">
        <v>78</v>
      </c>
      <c r="AP62" s="87"/>
      <c r="AQ62" s="87"/>
      <c r="AR62" s="87"/>
      <c r="AS62" s="87"/>
      <c r="AT62" s="85"/>
      <c r="AU62" s="85"/>
      <c r="AV62" s="85"/>
      <c r="AW62" s="85"/>
      <c r="AX62" s="85"/>
      <c r="AY62" s="87" t="str">
        <f>IF(OR(AT61="禁忌",AT61="ERROR"),"","mg")</f>
        <v>mg</v>
      </c>
      <c r="AZ62" s="87"/>
      <c r="BA62" s="87"/>
      <c r="BB62" s="87" t="s">
        <v>79</v>
      </c>
      <c r="BC62" s="87"/>
      <c r="BD62" s="87"/>
      <c r="BE62" s="87"/>
      <c r="BF62" s="87"/>
      <c r="BG62" s="85"/>
      <c r="BH62" s="85"/>
      <c r="BI62" s="85"/>
      <c r="BJ62" s="85"/>
      <c r="BK62" s="85"/>
      <c r="BL62" s="87" t="str">
        <f>IF(OR(BG61="禁忌",BG61="ERROR"),"","mg")</f>
        <v>mg</v>
      </c>
      <c r="BM62" s="87"/>
      <c r="BN62" s="87"/>
    </row>
    <row r="63" spans="2:66" ht="11.25" customHeight="1">
      <c r="B63" s="113" t="str">
        <f>IF(Z33="☑","☑","□ ")</f>
        <v xml:space="preserve">□ </v>
      </c>
      <c r="C63" s="114"/>
      <c r="D63" s="114"/>
      <c r="E63" s="119" t="s">
        <v>41</v>
      </c>
      <c r="F63" s="119"/>
      <c r="G63" s="119"/>
      <c r="H63" s="120"/>
      <c r="I63" s="125" t="str">
        <f>IF(AZ7="","□",IF(AND(B63="☑",AZ7&lt;1.36),"☑","□"))</f>
        <v>□</v>
      </c>
      <c r="J63" s="126"/>
      <c r="K63" s="127" t="s">
        <v>32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8"/>
      <c r="W63" s="77">
        <v>1200</v>
      </c>
      <c r="X63" s="78"/>
      <c r="Y63" s="78"/>
      <c r="Z63" s="78"/>
      <c r="AA63" s="78"/>
      <c r="AB63" s="71" t="s">
        <v>62</v>
      </c>
      <c r="AC63" s="71"/>
      <c r="AD63" s="72"/>
      <c r="AE63" s="80">
        <v>2400</v>
      </c>
      <c r="AF63" s="78"/>
      <c r="AG63" s="78"/>
      <c r="AH63" s="78"/>
      <c r="AI63" s="78"/>
      <c r="AJ63" s="89" t="s">
        <v>62</v>
      </c>
      <c r="AK63" s="89"/>
      <c r="AL63" s="90"/>
      <c r="AO63" s="88"/>
      <c r="AP63" s="88"/>
      <c r="AQ63" s="88"/>
      <c r="AR63" s="88"/>
      <c r="AS63" s="88"/>
      <c r="AT63" s="86"/>
      <c r="AU63" s="86"/>
      <c r="AV63" s="86"/>
      <c r="AW63" s="86"/>
      <c r="AX63" s="86"/>
      <c r="AY63" s="88"/>
      <c r="AZ63" s="88"/>
      <c r="BA63" s="88"/>
      <c r="BB63" s="88"/>
      <c r="BC63" s="88"/>
      <c r="BD63" s="88"/>
      <c r="BE63" s="88"/>
      <c r="BF63" s="88"/>
      <c r="BG63" s="86"/>
      <c r="BH63" s="86"/>
      <c r="BI63" s="86"/>
      <c r="BJ63" s="86"/>
      <c r="BK63" s="86"/>
      <c r="BL63" s="88"/>
      <c r="BM63" s="88"/>
      <c r="BN63" s="88"/>
    </row>
    <row r="64" spans="2:66" ht="11.25" customHeight="1">
      <c r="B64" s="115"/>
      <c r="C64" s="116"/>
      <c r="D64" s="116"/>
      <c r="E64" s="121"/>
      <c r="F64" s="121"/>
      <c r="G64" s="121"/>
      <c r="H64" s="122"/>
      <c r="I64" s="104"/>
      <c r="J64" s="105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2"/>
      <c r="W64" s="75"/>
      <c r="X64" s="76"/>
      <c r="Y64" s="76"/>
      <c r="Z64" s="76"/>
      <c r="AA64" s="76"/>
      <c r="AB64" s="69"/>
      <c r="AC64" s="69"/>
      <c r="AD64" s="70"/>
      <c r="AE64" s="79"/>
      <c r="AF64" s="76"/>
      <c r="AG64" s="76"/>
      <c r="AH64" s="76"/>
      <c r="AI64" s="76"/>
      <c r="AJ64" s="63"/>
      <c r="AK64" s="63"/>
      <c r="AL64" s="64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</row>
    <row r="65" spans="2:66" ht="11.25" customHeight="1">
      <c r="B65" s="115"/>
      <c r="C65" s="116"/>
      <c r="D65" s="116"/>
      <c r="E65" s="121"/>
      <c r="F65" s="121"/>
      <c r="G65" s="121"/>
      <c r="H65" s="122"/>
      <c r="I65" s="107" t="str">
        <f>IF(AZ7="","□",IF(AND(B63="☑",AZ7&lt;1.66,AZ7&gt;=1.36),"☑","□"))</f>
        <v>□</v>
      </c>
      <c r="J65" s="108"/>
      <c r="K65" s="109" t="s">
        <v>33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10"/>
      <c r="W65" s="59">
        <v>1500</v>
      </c>
      <c r="X65" s="60"/>
      <c r="Y65" s="60"/>
      <c r="Z65" s="60"/>
      <c r="AA65" s="60"/>
      <c r="AB65" s="65" t="s">
        <v>62</v>
      </c>
      <c r="AC65" s="65"/>
      <c r="AD65" s="66"/>
      <c r="AE65" s="73">
        <v>3000</v>
      </c>
      <c r="AF65" s="60"/>
      <c r="AG65" s="60"/>
      <c r="AH65" s="60"/>
      <c r="AI65" s="60"/>
      <c r="AJ65" s="55" t="s">
        <v>62</v>
      </c>
      <c r="AK65" s="55"/>
      <c r="AL65" s="56"/>
      <c r="AS65" s="83" t="str">
        <f>IF(AT61="禁忌","",IF(AT61="ERROR","  用法の選択に不備があります",IF(AO49="☑",AZ49,IF(AO51="☑","上記用量を"&amp;AZ51&amp;"する",""))))</f>
        <v/>
      </c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2:66" ht="11.25" customHeight="1">
      <c r="B66" s="115"/>
      <c r="C66" s="116"/>
      <c r="D66" s="116"/>
      <c r="E66" s="121"/>
      <c r="F66" s="121"/>
      <c r="G66" s="121"/>
      <c r="H66" s="122"/>
      <c r="I66" s="104"/>
      <c r="J66" s="105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2"/>
      <c r="W66" s="75"/>
      <c r="X66" s="76"/>
      <c r="Y66" s="76"/>
      <c r="Z66" s="76"/>
      <c r="AA66" s="76"/>
      <c r="AB66" s="69"/>
      <c r="AC66" s="69"/>
      <c r="AD66" s="70"/>
      <c r="AE66" s="79"/>
      <c r="AF66" s="76"/>
      <c r="AG66" s="76"/>
      <c r="AH66" s="76"/>
      <c r="AI66" s="76"/>
      <c r="AJ66" s="63"/>
      <c r="AK66" s="63"/>
      <c r="AL66" s="64"/>
      <c r="AO66" s="81" t="s">
        <v>80</v>
      </c>
      <c r="AP66" s="81"/>
      <c r="AQ66" s="81"/>
      <c r="AR66" s="81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</row>
    <row r="67" spans="2:66" ht="11.25" customHeight="1">
      <c r="B67" s="115"/>
      <c r="C67" s="116"/>
      <c r="D67" s="116"/>
      <c r="E67" s="121"/>
      <c r="F67" s="121"/>
      <c r="G67" s="121"/>
      <c r="H67" s="122"/>
      <c r="I67" s="107" t="str">
        <f>IF(AZ7="","□",IF(AND(B63="☑",AZ7&lt;1.96,AZ7&gt;=1.66),"☑","□"))</f>
        <v>□</v>
      </c>
      <c r="J67" s="108"/>
      <c r="K67" s="109" t="s">
        <v>34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10"/>
      <c r="W67" s="59">
        <v>1800</v>
      </c>
      <c r="X67" s="60"/>
      <c r="Y67" s="60"/>
      <c r="Z67" s="60"/>
      <c r="AA67" s="60"/>
      <c r="AB67" s="65" t="s">
        <v>62</v>
      </c>
      <c r="AC67" s="65"/>
      <c r="AD67" s="66"/>
      <c r="AE67" s="73">
        <v>3600</v>
      </c>
      <c r="AF67" s="60"/>
      <c r="AG67" s="60"/>
      <c r="AH67" s="60"/>
      <c r="AI67" s="60"/>
      <c r="AJ67" s="55" t="s">
        <v>62</v>
      </c>
      <c r="AK67" s="55"/>
      <c r="AL67" s="56"/>
      <c r="AO67" s="82"/>
      <c r="AP67" s="82"/>
      <c r="AQ67" s="82"/>
      <c r="AR67" s="82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</row>
    <row r="68" spans="2:66" ht="11.25" customHeight="1">
      <c r="B68" s="115"/>
      <c r="C68" s="116"/>
      <c r="D68" s="116"/>
      <c r="E68" s="121"/>
      <c r="F68" s="121"/>
      <c r="G68" s="121"/>
      <c r="H68" s="122"/>
      <c r="I68" s="104"/>
      <c r="J68" s="105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2"/>
      <c r="W68" s="75"/>
      <c r="X68" s="76"/>
      <c r="Y68" s="76"/>
      <c r="Z68" s="76"/>
      <c r="AA68" s="76"/>
      <c r="AB68" s="69"/>
      <c r="AC68" s="69"/>
      <c r="AD68" s="70"/>
      <c r="AE68" s="79"/>
      <c r="AF68" s="76"/>
      <c r="AG68" s="76"/>
      <c r="AH68" s="76"/>
      <c r="AI68" s="76"/>
      <c r="AJ68" s="63"/>
      <c r="AK68" s="63"/>
      <c r="AL68" s="64"/>
    </row>
    <row r="69" spans="2:66" ht="11.25" customHeight="1">
      <c r="B69" s="115"/>
      <c r="C69" s="116"/>
      <c r="D69" s="116"/>
      <c r="E69" s="121"/>
      <c r="F69" s="121"/>
      <c r="G69" s="121"/>
      <c r="H69" s="122"/>
      <c r="I69" s="107" t="str">
        <f>IF(AZ7="","□",IF(AND(B63="☑",AZ7&gt;=1.96),"☑","□"))</f>
        <v>□</v>
      </c>
      <c r="J69" s="108"/>
      <c r="K69" s="109" t="s">
        <v>35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10"/>
      <c r="W69" s="59">
        <v>2100</v>
      </c>
      <c r="X69" s="60"/>
      <c r="Y69" s="60"/>
      <c r="Z69" s="60"/>
      <c r="AA69" s="60"/>
      <c r="AB69" s="65" t="s">
        <v>62</v>
      </c>
      <c r="AC69" s="65"/>
      <c r="AD69" s="66"/>
      <c r="AE69" s="73">
        <v>4200</v>
      </c>
      <c r="AF69" s="60"/>
      <c r="AG69" s="60"/>
      <c r="AH69" s="60"/>
      <c r="AI69" s="60"/>
      <c r="AJ69" s="55" t="s">
        <v>62</v>
      </c>
      <c r="AK69" s="55"/>
      <c r="AL69" s="56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2:66" ht="11.25" customHeight="1">
      <c r="B70" s="117"/>
      <c r="C70" s="118"/>
      <c r="D70" s="118"/>
      <c r="E70" s="123"/>
      <c r="F70" s="123"/>
      <c r="G70" s="123"/>
      <c r="H70" s="124"/>
      <c r="I70" s="104"/>
      <c r="J70" s="105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2"/>
      <c r="W70" s="61"/>
      <c r="X70" s="62"/>
      <c r="Y70" s="62"/>
      <c r="Z70" s="62"/>
      <c r="AA70" s="62"/>
      <c r="AB70" s="67"/>
      <c r="AC70" s="67"/>
      <c r="AD70" s="68"/>
      <c r="AE70" s="74"/>
      <c r="AF70" s="62"/>
      <c r="AG70" s="62"/>
      <c r="AH70" s="62"/>
      <c r="AI70" s="62"/>
      <c r="AJ70" s="57"/>
      <c r="AK70" s="57"/>
      <c r="AL70" s="58"/>
      <c r="AN70" s="10"/>
      <c r="AO70" s="100" t="s">
        <v>81</v>
      </c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</row>
    <row r="71" spans="2:66" ht="11.25" customHeight="1">
      <c r="B71" s="113" t="str">
        <f>IF(Z38="☑","☑","□ ")</f>
        <v xml:space="preserve">□ </v>
      </c>
      <c r="C71" s="114"/>
      <c r="D71" s="114"/>
      <c r="E71" s="119" t="s">
        <v>42</v>
      </c>
      <c r="F71" s="119"/>
      <c r="G71" s="119"/>
      <c r="H71" s="120"/>
      <c r="I71" s="125" t="str">
        <f>IF(AZ7="","□",IF(AND(B71="☑",AZ7&lt;1.31),"☑","□"))</f>
        <v>□</v>
      </c>
      <c r="J71" s="126"/>
      <c r="K71" s="127" t="s">
        <v>25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8"/>
      <c r="W71" s="77">
        <v>900</v>
      </c>
      <c r="X71" s="78"/>
      <c r="Y71" s="78"/>
      <c r="Z71" s="78"/>
      <c r="AA71" s="78"/>
      <c r="AB71" s="71" t="s">
        <v>62</v>
      </c>
      <c r="AC71" s="71"/>
      <c r="AD71" s="72"/>
      <c r="AE71" s="80">
        <v>1800</v>
      </c>
      <c r="AF71" s="78"/>
      <c r="AG71" s="78"/>
      <c r="AH71" s="78"/>
      <c r="AI71" s="78"/>
      <c r="AJ71" s="89" t="s">
        <v>62</v>
      </c>
      <c r="AK71" s="89"/>
      <c r="AL71" s="90"/>
      <c r="AN71" s="10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</row>
    <row r="72" spans="2:66" ht="11.25" customHeight="1">
      <c r="B72" s="115"/>
      <c r="C72" s="116"/>
      <c r="D72" s="116"/>
      <c r="E72" s="121"/>
      <c r="F72" s="121"/>
      <c r="G72" s="121"/>
      <c r="H72" s="122"/>
      <c r="I72" s="104"/>
      <c r="J72" s="105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2"/>
      <c r="W72" s="75"/>
      <c r="X72" s="76"/>
      <c r="Y72" s="76"/>
      <c r="Z72" s="76"/>
      <c r="AA72" s="76"/>
      <c r="AB72" s="69"/>
      <c r="AC72" s="69"/>
      <c r="AD72" s="70"/>
      <c r="AE72" s="79"/>
      <c r="AF72" s="76"/>
      <c r="AG72" s="76"/>
      <c r="AH72" s="76"/>
      <c r="AI72" s="76"/>
      <c r="AJ72" s="63"/>
      <c r="AK72" s="63"/>
      <c r="AL72" s="64"/>
      <c r="AN72" s="9"/>
      <c r="AO72" s="91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3"/>
    </row>
    <row r="73" spans="2:66" ht="11.25" customHeight="1">
      <c r="B73" s="115"/>
      <c r="C73" s="116"/>
      <c r="D73" s="116"/>
      <c r="E73" s="121"/>
      <c r="F73" s="121"/>
      <c r="G73" s="121"/>
      <c r="H73" s="122"/>
      <c r="I73" s="107" t="str">
        <f>IF(AZ7="","□",IF(AND(B71="☑",AZ7&lt;1.64,AZ7&gt;=1.31),"☑","□"))</f>
        <v>□</v>
      </c>
      <c r="J73" s="108"/>
      <c r="K73" s="109" t="s">
        <v>26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10"/>
      <c r="W73" s="59">
        <v>1200</v>
      </c>
      <c r="X73" s="60"/>
      <c r="Y73" s="60"/>
      <c r="Z73" s="60"/>
      <c r="AA73" s="60"/>
      <c r="AB73" s="65" t="s">
        <v>62</v>
      </c>
      <c r="AC73" s="65"/>
      <c r="AD73" s="66"/>
      <c r="AE73" s="73">
        <v>2400</v>
      </c>
      <c r="AF73" s="60"/>
      <c r="AG73" s="60"/>
      <c r="AH73" s="60"/>
      <c r="AI73" s="60"/>
      <c r="AJ73" s="55" t="s">
        <v>62</v>
      </c>
      <c r="AK73" s="55"/>
      <c r="AL73" s="56"/>
      <c r="AO73" s="9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6"/>
    </row>
    <row r="74" spans="2:66" ht="11.25" customHeight="1">
      <c r="B74" s="115"/>
      <c r="C74" s="116"/>
      <c r="D74" s="116"/>
      <c r="E74" s="121"/>
      <c r="F74" s="121"/>
      <c r="G74" s="121"/>
      <c r="H74" s="122"/>
      <c r="I74" s="104"/>
      <c r="J74" s="105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2"/>
      <c r="W74" s="75"/>
      <c r="X74" s="76"/>
      <c r="Y74" s="76"/>
      <c r="Z74" s="76"/>
      <c r="AA74" s="76"/>
      <c r="AB74" s="69"/>
      <c r="AC74" s="69"/>
      <c r="AD74" s="70"/>
      <c r="AE74" s="79"/>
      <c r="AF74" s="76"/>
      <c r="AG74" s="76"/>
      <c r="AH74" s="76"/>
      <c r="AI74" s="76"/>
      <c r="AJ74" s="63"/>
      <c r="AK74" s="63"/>
      <c r="AL74" s="64"/>
      <c r="AO74" s="94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6"/>
    </row>
    <row r="75" spans="2:66" ht="11.25" customHeight="1">
      <c r="B75" s="115"/>
      <c r="C75" s="116"/>
      <c r="D75" s="116"/>
      <c r="E75" s="121"/>
      <c r="F75" s="121"/>
      <c r="G75" s="121"/>
      <c r="H75" s="122"/>
      <c r="I75" s="107" t="str">
        <f>IF(AZ7="","□",IF(AND(B71="☑",AZ7&gt;=1.64),"☑","□"))</f>
        <v>□</v>
      </c>
      <c r="J75" s="108"/>
      <c r="K75" s="109" t="s">
        <v>27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0"/>
      <c r="W75" s="59">
        <v>1500</v>
      </c>
      <c r="X75" s="60"/>
      <c r="Y75" s="60"/>
      <c r="Z75" s="60"/>
      <c r="AA75" s="60"/>
      <c r="AB75" s="65" t="s">
        <v>62</v>
      </c>
      <c r="AC75" s="65"/>
      <c r="AD75" s="66"/>
      <c r="AE75" s="73">
        <v>3000</v>
      </c>
      <c r="AF75" s="60"/>
      <c r="AG75" s="60"/>
      <c r="AH75" s="60"/>
      <c r="AI75" s="60"/>
      <c r="AJ75" s="55" t="s">
        <v>62</v>
      </c>
      <c r="AK75" s="55"/>
      <c r="AL75" s="56"/>
      <c r="AO75" s="94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6"/>
    </row>
    <row r="76" spans="2:66" ht="11.25" customHeight="1">
      <c r="B76" s="117"/>
      <c r="C76" s="118"/>
      <c r="D76" s="118"/>
      <c r="E76" s="123"/>
      <c r="F76" s="123"/>
      <c r="G76" s="123"/>
      <c r="H76" s="124"/>
      <c r="I76" s="104"/>
      <c r="J76" s="105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2"/>
      <c r="W76" s="61"/>
      <c r="X76" s="62"/>
      <c r="Y76" s="62"/>
      <c r="Z76" s="62"/>
      <c r="AA76" s="62"/>
      <c r="AB76" s="67"/>
      <c r="AC76" s="67"/>
      <c r="AD76" s="68"/>
      <c r="AE76" s="74"/>
      <c r="AF76" s="62"/>
      <c r="AG76" s="62"/>
      <c r="AH76" s="62"/>
      <c r="AI76" s="62"/>
      <c r="AJ76" s="57"/>
      <c r="AK76" s="57"/>
      <c r="AL76" s="58"/>
      <c r="AO76" s="94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6"/>
    </row>
    <row r="77" spans="2:66" ht="11.25" customHeight="1">
      <c r="B77" s="113" t="str">
        <f>IF(Z30="☑","☑","□ ")</f>
        <v xml:space="preserve">□ </v>
      </c>
      <c r="C77" s="114"/>
      <c r="D77" s="114"/>
      <c r="E77" s="119" t="s">
        <v>43</v>
      </c>
      <c r="F77" s="119"/>
      <c r="G77" s="119"/>
      <c r="H77" s="120"/>
      <c r="I77" s="125" t="str">
        <f>IF(AZ7="","□",IF(AND(B77="☑",AZ7&lt;1.31),"☑","□"))</f>
        <v>□</v>
      </c>
      <c r="J77" s="126"/>
      <c r="K77" s="127" t="s">
        <v>25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8"/>
      <c r="W77" s="77">
        <v>900</v>
      </c>
      <c r="X77" s="78"/>
      <c r="Y77" s="78"/>
      <c r="Z77" s="78"/>
      <c r="AA77" s="78"/>
      <c r="AB77" s="71" t="s">
        <v>62</v>
      </c>
      <c r="AC77" s="71"/>
      <c r="AD77" s="72"/>
      <c r="AE77" s="80">
        <v>1800</v>
      </c>
      <c r="AF77" s="78"/>
      <c r="AG77" s="78"/>
      <c r="AH77" s="78"/>
      <c r="AI77" s="78"/>
      <c r="AJ77" s="89" t="s">
        <v>62</v>
      </c>
      <c r="AK77" s="89"/>
      <c r="AL77" s="90"/>
      <c r="AO77" s="94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6"/>
    </row>
    <row r="78" spans="2:66" ht="11.25" customHeight="1">
      <c r="B78" s="115"/>
      <c r="C78" s="116"/>
      <c r="D78" s="116"/>
      <c r="E78" s="121"/>
      <c r="F78" s="121"/>
      <c r="G78" s="121"/>
      <c r="H78" s="122"/>
      <c r="I78" s="104"/>
      <c r="J78" s="105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2"/>
      <c r="W78" s="75"/>
      <c r="X78" s="76"/>
      <c r="Y78" s="76"/>
      <c r="Z78" s="76"/>
      <c r="AA78" s="76"/>
      <c r="AB78" s="69"/>
      <c r="AC78" s="69"/>
      <c r="AD78" s="70"/>
      <c r="AE78" s="79"/>
      <c r="AF78" s="76"/>
      <c r="AG78" s="76"/>
      <c r="AH78" s="76"/>
      <c r="AI78" s="76"/>
      <c r="AJ78" s="63"/>
      <c r="AK78" s="63"/>
      <c r="AL78" s="64"/>
      <c r="AO78" s="94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6"/>
    </row>
    <row r="79" spans="2:66" ht="11.25" customHeight="1">
      <c r="B79" s="115"/>
      <c r="C79" s="116"/>
      <c r="D79" s="116"/>
      <c r="E79" s="121"/>
      <c r="F79" s="121"/>
      <c r="G79" s="121"/>
      <c r="H79" s="122"/>
      <c r="I79" s="107" t="str">
        <f>IF(AZ7="","□",IF(AND(B77="☑",AZ7&lt;1.69,AZ7&gt;=1.31),"☑","□"))</f>
        <v>□</v>
      </c>
      <c r="J79" s="108"/>
      <c r="K79" s="109" t="s">
        <v>36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10"/>
      <c r="W79" s="59">
        <v>1200</v>
      </c>
      <c r="X79" s="60"/>
      <c r="Y79" s="60"/>
      <c r="Z79" s="60"/>
      <c r="AA79" s="60"/>
      <c r="AB79" s="65" t="s">
        <v>62</v>
      </c>
      <c r="AC79" s="65"/>
      <c r="AD79" s="66"/>
      <c r="AE79" s="73">
        <v>2400</v>
      </c>
      <c r="AF79" s="60"/>
      <c r="AG79" s="60"/>
      <c r="AH79" s="60"/>
      <c r="AI79" s="60"/>
      <c r="AJ79" s="55" t="s">
        <v>62</v>
      </c>
      <c r="AK79" s="55"/>
      <c r="AL79" s="56"/>
      <c r="AO79" s="94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6"/>
    </row>
    <row r="80" spans="2:66" ht="11.25" customHeight="1">
      <c r="B80" s="115"/>
      <c r="C80" s="116"/>
      <c r="D80" s="116"/>
      <c r="E80" s="121"/>
      <c r="F80" s="121"/>
      <c r="G80" s="121"/>
      <c r="H80" s="122"/>
      <c r="I80" s="104"/>
      <c r="J80" s="105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/>
      <c r="W80" s="75"/>
      <c r="X80" s="76"/>
      <c r="Y80" s="76"/>
      <c r="Z80" s="76"/>
      <c r="AA80" s="76"/>
      <c r="AB80" s="69"/>
      <c r="AC80" s="69"/>
      <c r="AD80" s="70"/>
      <c r="AE80" s="79"/>
      <c r="AF80" s="76"/>
      <c r="AG80" s="76"/>
      <c r="AH80" s="76"/>
      <c r="AI80" s="76"/>
      <c r="AJ80" s="63"/>
      <c r="AK80" s="63"/>
      <c r="AL80" s="64"/>
      <c r="AO80" s="9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6"/>
    </row>
    <row r="81" spans="1:66" ht="11.25" customHeight="1">
      <c r="B81" s="115"/>
      <c r="C81" s="116"/>
      <c r="D81" s="116"/>
      <c r="E81" s="121"/>
      <c r="F81" s="121"/>
      <c r="G81" s="121"/>
      <c r="H81" s="122"/>
      <c r="I81" s="107" t="str">
        <f>IF(AZ7="","□",IF(AND(B77="☑",AZ7&lt;2.07,AZ7&gt;=1.69),"☑","□"))</f>
        <v>□</v>
      </c>
      <c r="J81" s="108"/>
      <c r="K81" s="109" t="s">
        <v>37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10"/>
      <c r="W81" s="59">
        <v>1500</v>
      </c>
      <c r="X81" s="60"/>
      <c r="Y81" s="60"/>
      <c r="Z81" s="60"/>
      <c r="AA81" s="60"/>
      <c r="AB81" s="65" t="s">
        <v>62</v>
      </c>
      <c r="AC81" s="65"/>
      <c r="AD81" s="66"/>
      <c r="AE81" s="73">
        <v>3000</v>
      </c>
      <c r="AF81" s="60"/>
      <c r="AG81" s="60"/>
      <c r="AH81" s="60"/>
      <c r="AI81" s="60"/>
      <c r="AJ81" s="55" t="s">
        <v>62</v>
      </c>
      <c r="AK81" s="55"/>
      <c r="AL81" s="56"/>
      <c r="AO81" s="97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9"/>
    </row>
    <row r="82" spans="1:66" ht="11.25" customHeight="1">
      <c r="B82" s="115"/>
      <c r="C82" s="116"/>
      <c r="D82" s="116"/>
      <c r="E82" s="121"/>
      <c r="F82" s="121"/>
      <c r="G82" s="121"/>
      <c r="H82" s="122"/>
      <c r="I82" s="104"/>
      <c r="J82" s="105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/>
      <c r="W82" s="75"/>
      <c r="X82" s="76"/>
      <c r="Y82" s="76"/>
      <c r="Z82" s="76"/>
      <c r="AA82" s="76"/>
      <c r="AB82" s="69"/>
      <c r="AC82" s="69"/>
      <c r="AD82" s="70"/>
      <c r="AE82" s="79"/>
      <c r="AF82" s="76"/>
      <c r="AG82" s="76"/>
      <c r="AH82" s="76"/>
      <c r="AI82" s="76"/>
      <c r="AJ82" s="63"/>
      <c r="AK82" s="63"/>
      <c r="AL82" s="64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</row>
    <row r="83" spans="1:66" ht="11.25" customHeight="1">
      <c r="B83" s="115"/>
      <c r="C83" s="116"/>
      <c r="D83" s="116"/>
      <c r="E83" s="121"/>
      <c r="F83" s="121"/>
      <c r="G83" s="121"/>
      <c r="H83" s="122"/>
      <c r="I83" s="102" t="str">
        <f>IF(AZ7="","□",IF(AND(B77="☑",AZ7&gt;=2.07),"☑","□"))</f>
        <v>□</v>
      </c>
      <c r="J83" s="103"/>
      <c r="K83" s="131" t="s">
        <v>38</v>
      </c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2"/>
      <c r="W83" s="59">
        <v>1800</v>
      </c>
      <c r="X83" s="60"/>
      <c r="Y83" s="60"/>
      <c r="Z83" s="60"/>
      <c r="AA83" s="60"/>
      <c r="AB83" s="65" t="s">
        <v>62</v>
      </c>
      <c r="AC83" s="65"/>
      <c r="AD83" s="66"/>
      <c r="AE83" s="73">
        <v>3600</v>
      </c>
      <c r="AF83" s="60"/>
      <c r="AG83" s="60"/>
      <c r="AH83" s="60"/>
      <c r="AI83" s="60"/>
      <c r="AJ83" s="55" t="s">
        <v>62</v>
      </c>
      <c r="AK83" s="55"/>
      <c r="AL83" s="56"/>
      <c r="AO83" s="45"/>
      <c r="AP83" s="45"/>
      <c r="AQ83" s="45"/>
      <c r="AR83" s="45"/>
      <c r="AS83" s="45"/>
      <c r="AT83" s="45"/>
      <c r="AU83" s="51" t="s">
        <v>76</v>
      </c>
      <c r="AV83" s="51"/>
      <c r="AW83" s="51"/>
      <c r="AX83" s="51"/>
      <c r="AY83" s="51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</row>
    <row r="84" spans="1:66" ht="11.25" customHeight="1">
      <c r="B84" s="117"/>
      <c r="C84" s="118"/>
      <c r="D84" s="118"/>
      <c r="E84" s="123"/>
      <c r="F84" s="123"/>
      <c r="G84" s="123"/>
      <c r="H84" s="124"/>
      <c r="I84" s="129"/>
      <c r="J84" s="130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4"/>
      <c r="W84" s="61"/>
      <c r="X84" s="62"/>
      <c r="Y84" s="62"/>
      <c r="Z84" s="62"/>
      <c r="AA84" s="62"/>
      <c r="AB84" s="67"/>
      <c r="AC84" s="67"/>
      <c r="AD84" s="68"/>
      <c r="AE84" s="74"/>
      <c r="AF84" s="62"/>
      <c r="AG84" s="62"/>
      <c r="AH84" s="62"/>
      <c r="AI84" s="62"/>
      <c r="AJ84" s="57"/>
      <c r="AK84" s="57"/>
      <c r="AL84" s="58"/>
      <c r="AU84" s="52"/>
      <c r="AV84" s="52"/>
      <c r="AW84" s="52"/>
      <c r="AX84" s="52"/>
      <c r="AY84" s="52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</row>
    <row r="85" spans="1:66" ht="27" customHeight="1">
      <c r="A85" s="50" t="s">
        <v>91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</row>
    <row r="86" spans="1:66" ht="11.25" customHeight="1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66" ht="11.25" customHeight="1"/>
    <row r="88" spans="1:66" ht="11.25" customHeight="1"/>
    <row r="89" spans="1:66" ht="11.25" customHeight="1"/>
    <row r="90" spans="1:66" ht="11.25" customHeight="1"/>
    <row r="91" spans="1:66" ht="11.25" customHeight="1"/>
    <row r="92" spans="1:66" ht="11.25" customHeight="1"/>
    <row r="93" spans="1:66" ht="11.25" customHeight="1"/>
    <row r="94" spans="1:66" ht="11.25" customHeight="1"/>
    <row r="95" spans="1:66" ht="10.15" customHeight="1"/>
    <row r="96" spans="1:66" ht="10.9" customHeight="1"/>
    <row r="97" ht="10.9" customHeight="1"/>
    <row r="98" ht="10.9" customHeight="1"/>
    <row r="99" ht="10.5" customHeight="1"/>
    <row r="100" ht="10.9" customHeight="1"/>
    <row r="101" ht="10.9" customHeight="1"/>
    <row r="102" ht="10.9" customHeight="1"/>
    <row r="103" ht="10.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</sheetData>
  <sheetProtection algorithmName="SHA-512" hashValue="LHj2PrEeM4B9ck/W0ZQnEuYiwZTi2pv6niA0hfzBI0j41WGZnDwmSDgjjw9pBrRUwrf/tnWwOFd4DSz5w0IeeA==" saltValue="2rt99B6mn3anO5lTbp5Rbg==" spinCount="100000" sheet="1" objects="1" scenarios="1"/>
  <mergeCells count="216">
    <mergeCell ref="AY2:BB2"/>
    <mergeCell ref="BC2:BN2"/>
    <mergeCell ref="A4:AL5"/>
    <mergeCell ref="B7:F8"/>
    <mergeCell ref="G7:I8"/>
    <mergeCell ref="S7:U8"/>
    <mergeCell ref="V7:W8"/>
    <mergeCell ref="B10:F11"/>
    <mergeCell ref="N7:R8"/>
    <mergeCell ref="A1:AL2"/>
    <mergeCell ref="AM2:AP2"/>
    <mergeCell ref="AQ2:AX2"/>
    <mergeCell ref="AS7:AY8"/>
    <mergeCell ref="AZ7:BC8"/>
    <mergeCell ref="BD7:BL8"/>
    <mergeCell ref="AZ10:BC11"/>
    <mergeCell ref="BD10:BG11"/>
    <mergeCell ref="AS10:AY11"/>
    <mergeCell ref="G10:J11"/>
    <mergeCell ref="K10:L11"/>
    <mergeCell ref="N10:R11"/>
    <mergeCell ref="S10:V11"/>
    <mergeCell ref="W10:X11"/>
    <mergeCell ref="Z10:AC11"/>
    <mergeCell ref="A16:BN17"/>
    <mergeCell ref="A19:Q20"/>
    <mergeCell ref="B22:C23"/>
    <mergeCell ref="D22:V23"/>
    <mergeCell ref="W22:Y23"/>
    <mergeCell ref="Z22:AG23"/>
    <mergeCell ref="AQ22:AS23"/>
    <mergeCell ref="AD10:AG11"/>
    <mergeCell ref="AH10:AK11"/>
    <mergeCell ref="AI22:AJ23"/>
    <mergeCell ref="AR13:BM15"/>
    <mergeCell ref="AT22:AU23"/>
    <mergeCell ref="AV22:BI23"/>
    <mergeCell ref="AK22:AP23"/>
    <mergeCell ref="B33:C34"/>
    <mergeCell ref="D33:V34"/>
    <mergeCell ref="W33:Y34"/>
    <mergeCell ref="AP33:BN34"/>
    <mergeCell ref="E35:BN36"/>
    <mergeCell ref="E25:V26"/>
    <mergeCell ref="AQ27:AS28"/>
    <mergeCell ref="B30:C31"/>
    <mergeCell ref="D30:V31"/>
    <mergeCell ref="W30:Y31"/>
    <mergeCell ref="AP30:BN31"/>
    <mergeCell ref="AI27:AJ28"/>
    <mergeCell ref="AK27:AP28"/>
    <mergeCell ref="Z30:AA31"/>
    <mergeCell ref="AB30:AO31"/>
    <mergeCell ref="AB33:AO34"/>
    <mergeCell ref="Z33:AA34"/>
    <mergeCell ref="AT24:AU25"/>
    <mergeCell ref="AV24:BI25"/>
    <mergeCell ref="AT27:AU28"/>
    <mergeCell ref="AV27:BI28"/>
    <mergeCell ref="B45:AL46"/>
    <mergeCell ref="AO45:BM46"/>
    <mergeCell ref="B38:C39"/>
    <mergeCell ref="D38:V39"/>
    <mergeCell ref="W38:Y39"/>
    <mergeCell ref="AP38:BN39"/>
    <mergeCell ref="A42:BN43"/>
    <mergeCell ref="AB38:AO39"/>
    <mergeCell ref="Z38:AA39"/>
    <mergeCell ref="AQ51:AY52"/>
    <mergeCell ref="AZ51:BM52"/>
    <mergeCell ref="B49:D54"/>
    <mergeCell ref="E49:H54"/>
    <mergeCell ref="I49:J50"/>
    <mergeCell ref="K49:V50"/>
    <mergeCell ref="I53:J54"/>
    <mergeCell ref="K53:V54"/>
    <mergeCell ref="B47:H48"/>
    <mergeCell ref="I47:V48"/>
    <mergeCell ref="W47:AD48"/>
    <mergeCell ref="AE47:AL48"/>
    <mergeCell ref="AO47:AY48"/>
    <mergeCell ref="AZ47:BM48"/>
    <mergeCell ref="AO53:AP54"/>
    <mergeCell ref="AQ53:AY54"/>
    <mergeCell ref="AZ53:BM54"/>
    <mergeCell ref="AO49:AP50"/>
    <mergeCell ref="AQ49:AY50"/>
    <mergeCell ref="W51:AA52"/>
    <mergeCell ref="W53:AA54"/>
    <mergeCell ref="AZ49:BM50"/>
    <mergeCell ref="W49:AA50"/>
    <mergeCell ref="AJ49:AL50"/>
    <mergeCell ref="I59:J60"/>
    <mergeCell ref="K59:V60"/>
    <mergeCell ref="B55:D62"/>
    <mergeCell ref="E55:H62"/>
    <mergeCell ref="I55:J56"/>
    <mergeCell ref="K55:V56"/>
    <mergeCell ref="K67:V68"/>
    <mergeCell ref="I51:J52"/>
    <mergeCell ref="K51:V52"/>
    <mergeCell ref="I61:J62"/>
    <mergeCell ref="K61:V62"/>
    <mergeCell ref="I57:J58"/>
    <mergeCell ref="K57:V58"/>
    <mergeCell ref="I69:J70"/>
    <mergeCell ref="K69:V70"/>
    <mergeCell ref="I65:J66"/>
    <mergeCell ref="K65:V66"/>
    <mergeCell ref="I67:J68"/>
    <mergeCell ref="B63:D70"/>
    <mergeCell ref="E63:H70"/>
    <mergeCell ref="I63:J64"/>
    <mergeCell ref="K63:V64"/>
    <mergeCell ref="I81:J82"/>
    <mergeCell ref="K81:V82"/>
    <mergeCell ref="B77:D84"/>
    <mergeCell ref="E77:H84"/>
    <mergeCell ref="I77:J78"/>
    <mergeCell ref="K77:V78"/>
    <mergeCell ref="I83:J84"/>
    <mergeCell ref="K83:V84"/>
    <mergeCell ref="I73:J74"/>
    <mergeCell ref="K73:V74"/>
    <mergeCell ref="I75:J76"/>
    <mergeCell ref="K75:V76"/>
    <mergeCell ref="B71:D76"/>
    <mergeCell ref="E71:H76"/>
    <mergeCell ref="I71:J72"/>
    <mergeCell ref="K71:V72"/>
    <mergeCell ref="I79:J80"/>
    <mergeCell ref="K79:V80"/>
    <mergeCell ref="W67:AA68"/>
    <mergeCell ref="AO51:AP52"/>
    <mergeCell ref="W69:AA70"/>
    <mergeCell ref="AB69:AD70"/>
    <mergeCell ref="AJ65:AL66"/>
    <mergeCell ref="AJ67:AL68"/>
    <mergeCell ref="AJ69:AL70"/>
    <mergeCell ref="W71:AA72"/>
    <mergeCell ref="W61:AA62"/>
    <mergeCell ref="W63:AA64"/>
    <mergeCell ref="W65:AA66"/>
    <mergeCell ref="W55:AA56"/>
    <mergeCell ref="W57:AA58"/>
    <mergeCell ref="W59:AA60"/>
    <mergeCell ref="AJ51:AL52"/>
    <mergeCell ref="AJ53:AL54"/>
    <mergeCell ref="AJ55:AL56"/>
    <mergeCell ref="AJ57:AL58"/>
    <mergeCell ref="AJ59:AL60"/>
    <mergeCell ref="AB51:AD52"/>
    <mergeCell ref="AB53:AD54"/>
    <mergeCell ref="AB55:AD56"/>
    <mergeCell ref="AO55:BM55"/>
    <mergeCell ref="AO58:BM59"/>
    <mergeCell ref="AE49:AI50"/>
    <mergeCell ref="AE51:AI52"/>
    <mergeCell ref="AE53:AI54"/>
    <mergeCell ref="AE55:AI56"/>
    <mergeCell ref="AE57:AI58"/>
    <mergeCell ref="AE59:AI60"/>
    <mergeCell ref="AE61:AI62"/>
    <mergeCell ref="AE63:AI64"/>
    <mergeCell ref="AB71:AD72"/>
    <mergeCell ref="AB49:AD50"/>
    <mergeCell ref="AB61:AD62"/>
    <mergeCell ref="AB63:AD64"/>
    <mergeCell ref="AB65:AD66"/>
    <mergeCell ref="AB67:AD68"/>
    <mergeCell ref="AB57:AD58"/>
    <mergeCell ref="AB59:AD60"/>
    <mergeCell ref="AE69:AI70"/>
    <mergeCell ref="AE71:AI72"/>
    <mergeCell ref="AS65:BN67"/>
    <mergeCell ref="BG61:BK63"/>
    <mergeCell ref="BB62:BF63"/>
    <mergeCell ref="BL62:BN63"/>
    <mergeCell ref="AJ77:AL78"/>
    <mergeCell ref="AJ79:AL80"/>
    <mergeCell ref="AT61:AX63"/>
    <mergeCell ref="AY62:BA63"/>
    <mergeCell ref="AE65:AI66"/>
    <mergeCell ref="AE67:AI68"/>
    <mergeCell ref="AO62:AS63"/>
    <mergeCell ref="AO72:BN81"/>
    <mergeCell ref="AE81:AI82"/>
    <mergeCell ref="AJ71:AL72"/>
    <mergeCell ref="AJ73:AL74"/>
    <mergeCell ref="AJ75:AL76"/>
    <mergeCell ref="AO70:BN71"/>
    <mergeCell ref="AJ63:AL64"/>
    <mergeCell ref="A85:BN85"/>
    <mergeCell ref="AU83:AY84"/>
    <mergeCell ref="AZ83:BN84"/>
    <mergeCell ref="AJ61:AL62"/>
    <mergeCell ref="W83:AA84"/>
    <mergeCell ref="AJ81:AL82"/>
    <mergeCell ref="AJ83:AL84"/>
    <mergeCell ref="AB83:AD84"/>
    <mergeCell ref="AB73:AD74"/>
    <mergeCell ref="AB75:AD76"/>
    <mergeCell ref="AB77:AD78"/>
    <mergeCell ref="AB79:AD80"/>
    <mergeCell ref="AB81:AD82"/>
    <mergeCell ref="AE83:AI84"/>
    <mergeCell ref="W73:AA74"/>
    <mergeCell ref="W75:AA76"/>
    <mergeCell ref="W77:AA78"/>
    <mergeCell ref="W79:AA80"/>
    <mergeCell ref="W81:AA82"/>
    <mergeCell ref="AE73:AI74"/>
    <mergeCell ref="AE75:AI76"/>
    <mergeCell ref="AE77:AI78"/>
    <mergeCell ref="AE79:AI80"/>
    <mergeCell ref="AO66:AR67"/>
  </mergeCells>
  <phoneticPr fontId="1"/>
  <conditionalFormatting sqref="B49:H54">
    <cfRule type="expression" dxfId="67" priority="55">
      <formula>$B$49="☑"</formula>
    </cfRule>
  </conditionalFormatting>
  <conditionalFormatting sqref="B55:H62">
    <cfRule type="expression" dxfId="66" priority="54">
      <formula>$B$55="☑"</formula>
    </cfRule>
  </conditionalFormatting>
  <conditionalFormatting sqref="B63:H70">
    <cfRule type="expression" dxfId="65" priority="53">
      <formula>$B$63="☑"</formula>
    </cfRule>
  </conditionalFormatting>
  <conditionalFormatting sqref="B71:H76">
    <cfRule type="expression" dxfId="64" priority="52">
      <formula>$B$71="☑"</formula>
    </cfRule>
  </conditionalFormatting>
  <conditionalFormatting sqref="B77:H84">
    <cfRule type="expression" dxfId="63" priority="51">
      <formula>$B$77="☑"</formula>
    </cfRule>
  </conditionalFormatting>
  <conditionalFormatting sqref="I49:W49 AB49 AE49 AJ49 I50:V50">
    <cfRule type="expression" dxfId="56" priority="47">
      <formula>$I49="☑"</formula>
    </cfRule>
  </conditionalFormatting>
  <conditionalFormatting sqref="I51:W51 AB51 AE51 AJ51 I52:V52">
    <cfRule type="expression" dxfId="55" priority="45">
      <formula>$I51="☑"</formula>
    </cfRule>
  </conditionalFormatting>
  <conditionalFormatting sqref="I53:W53 AB53 AE53 AJ53 I54:V54">
    <cfRule type="expression" dxfId="54" priority="44">
      <formula>$I53="☑"</formula>
    </cfRule>
  </conditionalFormatting>
  <conditionalFormatting sqref="I55:W55 AB55 AE55 AJ55 I56:V56">
    <cfRule type="expression" dxfId="53" priority="43">
      <formula>$I55="☑"</formula>
    </cfRule>
  </conditionalFormatting>
  <conditionalFormatting sqref="I57:W57 AB57 AE57 AJ57 I58:V58">
    <cfRule type="expression" dxfId="52" priority="42">
      <formula>$I57="☑"</formula>
    </cfRule>
  </conditionalFormatting>
  <conditionalFormatting sqref="I59:W59 AB59 AE59 AJ59 I60:V60">
    <cfRule type="expression" dxfId="51" priority="41">
      <formula>$I59="☑"</formula>
    </cfRule>
  </conditionalFormatting>
  <conditionalFormatting sqref="I61:W61 AB61 AE61 AJ61 I62:V62">
    <cfRule type="expression" dxfId="50" priority="40">
      <formula>$I61="☑"</formula>
    </cfRule>
  </conditionalFormatting>
  <conditionalFormatting sqref="I63:W63 AB63 AE63 AJ63 I64:V64">
    <cfRule type="expression" dxfId="49" priority="39">
      <formula>$I63="☑"</formula>
    </cfRule>
  </conditionalFormatting>
  <conditionalFormatting sqref="I65:W65 AB65 AE65 AJ65 I66:V66">
    <cfRule type="expression" dxfId="48" priority="38">
      <formula>$I65="☑"</formula>
    </cfRule>
  </conditionalFormatting>
  <conditionalFormatting sqref="I67:W67 AB67 AE67 AJ67 I68:V68">
    <cfRule type="expression" dxfId="47" priority="37">
      <formula>$I67="☑"</formula>
    </cfRule>
  </conditionalFormatting>
  <conditionalFormatting sqref="I69:W69 AB69 AE69 AJ69 I70:V70">
    <cfRule type="expression" dxfId="46" priority="36">
      <formula>$I69="☑"</formula>
    </cfRule>
  </conditionalFormatting>
  <conditionalFormatting sqref="I71:W71 AB71 AE71 AJ71 I72:V72">
    <cfRule type="expression" dxfId="45" priority="35">
      <formula>$I71="☑"</formula>
    </cfRule>
  </conditionalFormatting>
  <conditionalFormatting sqref="I73:W73 AB73 AE73 AJ73 I74:V74">
    <cfRule type="expression" dxfId="44" priority="34">
      <formula>$I73="☑"</formula>
    </cfRule>
  </conditionalFormatting>
  <conditionalFormatting sqref="I75:W75 AB75 AE75 AJ75 I76:V76">
    <cfRule type="expression" dxfId="43" priority="33">
      <formula>$I75="☑"</formula>
    </cfRule>
  </conditionalFormatting>
  <conditionalFormatting sqref="I77:W77 AB77 AE77 AJ77 I78:V78">
    <cfRule type="expression" dxfId="42" priority="32">
      <formula>$I77="☑"</formula>
    </cfRule>
  </conditionalFormatting>
  <conditionalFormatting sqref="I79:W79 AB79 AE79 AJ79 I80:V80">
    <cfRule type="expression" dxfId="41" priority="31">
      <formula>$I79="☑"</formula>
    </cfRule>
  </conditionalFormatting>
  <conditionalFormatting sqref="I81:W81 AB81 AE81 AJ81 I82:V82">
    <cfRule type="expression" dxfId="40" priority="30">
      <formula>$I81="☑"</formula>
    </cfRule>
  </conditionalFormatting>
  <conditionalFormatting sqref="I83:W83 AB83 AE83 AJ83 I84:V84">
    <cfRule type="expression" dxfId="39" priority="29">
      <formula>$I83="☑"</formula>
    </cfRule>
  </conditionalFormatting>
  <conditionalFormatting sqref="AO49:BM50">
    <cfRule type="expression" dxfId="22" priority="50">
      <formula>$AO$49="☑"</formula>
    </cfRule>
  </conditionalFormatting>
  <conditionalFormatting sqref="AO51:BM52">
    <cfRule type="expression" dxfId="21" priority="49">
      <formula>$AO$51="☑"</formula>
    </cfRule>
  </conditionalFormatting>
  <conditionalFormatting sqref="AO53:BM54">
    <cfRule type="expression" dxfId="20" priority="48">
      <formula>$AO$53="☑"</formula>
    </cfRule>
  </conditionalFormatting>
  <conditionalFormatting sqref="AS65:BN67">
    <cfRule type="expression" dxfId="18" priority="28">
      <formula>$AO$51="☑"</formula>
    </cfRule>
  </conditionalFormatting>
  <conditionalFormatting sqref="AT61:AX63">
    <cfRule type="expression" dxfId="17" priority="27">
      <formula>$AO$53="☑"</formula>
    </cfRule>
  </conditionalFormatting>
  <conditionalFormatting sqref="BG61:BK63">
    <cfRule type="expression" dxfId="8" priority="26">
      <formula>$AO$53="☑"</formula>
    </cfRule>
  </conditionalFormatting>
  <dataValidations count="4">
    <dataValidation type="list" allowBlank="1" showInputMessage="1" showErrorMessage="1" sqref="G7:I8" xr:uid="{A186EFB0-82B0-4847-BAC5-E84D7332BD6E}">
      <formula1>"男,女"</formula1>
    </dataValidation>
    <dataValidation type="whole" operator="greaterThanOrEqual" allowBlank="1" showInputMessage="1" showErrorMessage="1" sqref="S7:U8" xr:uid="{7FCD68B6-3642-4B37-AA20-9EC185F61063}">
      <formula1>0</formula1>
    </dataValidation>
    <dataValidation type="whole" imeMode="halfAlpha" operator="greaterThanOrEqual" allowBlank="1" showInputMessage="1" showErrorMessage="1" sqref="S15:W15 AD15:AH15" xr:uid="{E3D7ECB4-970A-441A-9949-969A7BFA9C96}">
      <formula1>300</formula1>
    </dataValidation>
    <dataValidation type="decimal" imeMode="halfAlpha" operator="greaterThanOrEqual" allowBlank="1" showInputMessage="1" showErrorMessage="1" sqref="S10:V11 AD10:AG11 G10:J11" xr:uid="{94E98014-0888-4CE2-B6D6-587D8A88D83D}">
      <formula1>0</formula1>
    </dataValidation>
  </dataValidations>
  <printOptions horizontalCentered="1"/>
  <pageMargins left="0" right="0" top="0.19685039370078741" bottom="7.874015748031496E-2" header="0.23622047244094491" footer="0.19685039370078741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21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21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21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21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21</xdr:row>
                    <xdr:rowOff>0</xdr:rowOff>
                  </from>
                  <to>
                    <xdr:col>40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0</xdr:rowOff>
                  </from>
                  <to>
                    <xdr:col>40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45</xdr:col>
                    <xdr:colOff>19050</xdr:colOff>
                    <xdr:row>21</xdr:row>
                    <xdr:rowOff>0</xdr:rowOff>
                  </from>
                  <to>
                    <xdr:col>60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45</xdr:col>
                    <xdr:colOff>19050</xdr:colOff>
                    <xdr:row>23</xdr:row>
                    <xdr:rowOff>9525</xdr:rowOff>
                  </from>
                  <to>
                    <xdr:col>60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21F3D4A-6EC2-4E2E-90A1-6F27FBD7D39C}">
            <xm:f>データベース!$B$3=TRUE</xm:f>
            <x14:dxf>
              <font>
                <color theme="0" tint="-0.24994659260841701"/>
              </font>
            </x14:dxf>
          </x14:cfRule>
          <xm:sqref>A22:V26 A33:BN39</xm:sqref>
        </x14:conditionalFormatting>
        <x14:conditionalFormatting xmlns:xm="http://schemas.microsoft.com/office/excel/2006/main">
          <x14:cfRule type="expression" priority="11" id="{97F2DE77-B7AB-4750-8908-80206B05C072}">
            <xm:f>データベース!$B$2=TRUE</xm:f>
            <x14:dxf>
              <font>
                <color theme="0" tint="-0.14996795556505021"/>
              </font>
            </x14:dxf>
          </x14:cfRule>
          <xm:sqref>A30:BN39</xm:sqref>
        </x14:conditionalFormatting>
        <x14:conditionalFormatting xmlns:xm="http://schemas.microsoft.com/office/excel/2006/main">
          <x14:cfRule type="expression" priority="15" id="{3986C5DB-92BD-401E-B9E7-05DBEC77B7C5}">
            <xm:f>データベース!$B$2=TRUE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B22:V23</xm:sqref>
        </x14:conditionalFormatting>
        <x14:conditionalFormatting xmlns:xm="http://schemas.microsoft.com/office/excel/2006/main">
          <x14:cfRule type="expression" priority="9" id="{76258F19-E0CC-47C0-9DD2-C4769E15BF63}">
            <xm:f>データベース!$B$4=TRUE</xm:f>
            <x14:dxf>
              <font>
                <color theme="0" tint="-0.24994659260841701"/>
              </font>
            </x14:dxf>
          </x14:cfRule>
          <xm:sqref>B22:V26 B30:BN31 B38:BN39</xm:sqref>
        </x14:conditionalFormatting>
        <x14:conditionalFormatting xmlns:xm="http://schemas.microsoft.com/office/excel/2006/main">
          <x14:cfRule type="expression" priority="8" id="{50C87ED5-F150-4453-A0D3-5155EBAA24CF}">
            <xm:f>データベース!$B$5=TRUE</xm:f>
            <x14:dxf>
              <font>
                <color theme="0" tint="-0.24994659260841701"/>
              </font>
            </x14:dxf>
          </x14:cfRule>
          <xm:sqref>B22:V26 B30:BN36</xm:sqref>
        </x14:conditionalFormatting>
        <x14:conditionalFormatting xmlns:xm="http://schemas.microsoft.com/office/excel/2006/main">
          <x14:cfRule type="expression" priority="65" id="{99267D8E-6F3A-46D0-B181-101E4E9EE3A2}">
            <xm:f>データベース!$B$3=TRUE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B30:V31</xm:sqref>
        </x14:conditionalFormatting>
        <x14:conditionalFormatting xmlns:xm="http://schemas.microsoft.com/office/excel/2006/main">
          <x14:cfRule type="expression" priority="64" id="{A8D625A2-CB1F-4F0F-A99B-BDD1FCB3E9D2}">
            <xm:f>データベース!$B$4=TRUE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B33:V34</xm:sqref>
        </x14:conditionalFormatting>
        <x14:conditionalFormatting xmlns:xm="http://schemas.microsoft.com/office/excel/2006/main">
          <x14:cfRule type="expression" priority="63" id="{2D48D87D-0AE2-4484-AE2B-CD36927489C8}">
            <xm:f>データベース!$B$5=TRUE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B38:V39</xm:sqref>
        </x14:conditionalFormatting>
        <x14:conditionalFormatting xmlns:xm="http://schemas.microsoft.com/office/excel/2006/main">
          <x14:cfRule type="expression" priority="25" id="{C78332FC-0F10-4818-91CD-B0B1A552377E}">
            <xm:f>データベース!$B$2=TRUE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Z22:AG23</xm:sqref>
        </x14:conditionalFormatting>
        <x14:conditionalFormatting xmlns:xm="http://schemas.microsoft.com/office/excel/2006/main">
          <x14:cfRule type="expression" priority="60" id="{58563B35-6776-47D7-81A1-124C32886C8C}">
            <xm:f>データベース!$B$3=TRUE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Z30:AO31</xm:sqref>
        </x14:conditionalFormatting>
        <x14:conditionalFormatting xmlns:xm="http://schemas.microsoft.com/office/excel/2006/main">
          <x14:cfRule type="expression" priority="61" id="{8E216EAD-54D4-4396-B91C-E066E86FF784}">
            <xm:f>データベース!$B$4=TRUE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Z33:AO34</xm:sqref>
        </x14:conditionalFormatting>
        <x14:conditionalFormatting xmlns:xm="http://schemas.microsoft.com/office/excel/2006/main">
          <x14:cfRule type="expression" priority="62" id="{F81E787E-0A64-4620-91E1-B07864C86E96}">
            <xm:f>データベース!$B$5=TRUE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m:sqref>Z38:AO39</xm:sqref>
        </x14:conditionalFormatting>
        <x14:conditionalFormatting xmlns:xm="http://schemas.microsoft.com/office/excel/2006/main">
          <x14:cfRule type="expression" priority="14" id="{BCEDC335-C37D-4D92-AEF2-A5499AC1CC22}">
            <xm:f>データベース!$B$2=TRUE</xm:f>
            <x14:dxf>
              <font>
                <color theme="1"/>
              </font>
            </x14:dxf>
          </x14:cfRule>
          <xm:sqref>Z22:AP28</xm:sqref>
        </x14:conditionalFormatting>
        <x14:conditionalFormatting xmlns:xm="http://schemas.microsoft.com/office/excel/2006/main">
          <x14:cfRule type="expression" priority="2" id="{FE1DAF55-272E-4A25-81E4-B14541EB6079}">
            <xm:f>データベース!$J$2&gt;=2</xm:f>
            <x14:dxf>
              <font>
                <color theme="0" tint="-0.14996795556505021"/>
              </font>
            </x14:dxf>
          </x14:cfRule>
          <x14:cfRule type="expression" priority="1" id="{33534F67-F6CC-4E12-85B6-9974E20B5268}">
            <xm:f>データベース!$B$2=FALSE</xm:f>
            <x14:dxf>
              <font>
                <color theme="0" tint="-0.14996795556505021"/>
              </font>
            </x14:dxf>
          </x14:cfRule>
          <xm:sqref>Z22:BI28</xm:sqref>
        </x14:conditionalFormatting>
        <x14:conditionalFormatting xmlns:xm="http://schemas.microsoft.com/office/excel/2006/main">
          <x14:cfRule type="expression" priority="21" id="{FFB66263-CEEE-4661-9A5A-C2AD0668A3D8}">
            <xm:f>データベース!$E$3=TRUE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3" id="{0B65C325-4BFB-445B-B5B2-CBDB23A338AA}">
            <xm:f>データベース!$E$2=TRUE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expression" priority="58" id="{F2A8F943-AEBE-491A-9D78-B7E1E3ADD97C}">
            <xm:f>データベース!$B$2=TRUE</xm:f>
            <x14:dxf>
              <fill>
                <patternFill>
                  <bgColor theme="8" tint="0.79998168889431442"/>
                </patternFill>
              </fill>
            </x14:dxf>
          </x14:cfRule>
          <xm:sqref>AI22:AK22 AI23:AJ23</xm:sqref>
        </x14:conditionalFormatting>
        <x14:conditionalFormatting xmlns:xm="http://schemas.microsoft.com/office/excel/2006/main">
          <x14:cfRule type="expression" priority="22" id="{8C2EA05E-ACC1-4BB9-B27F-2734F78BBC8A}">
            <xm:f>データベース!$E$3=TRUE</xm:f>
            <x14:dxf>
              <font>
                <b/>
                <i val="0"/>
                <color theme="1"/>
              </font>
              <fill>
                <patternFill>
                  <bgColor rgb="FFFFFF99"/>
                </patternFill>
              </fill>
            </x14:dxf>
          </x14:cfRule>
          <xm:sqref>AI27:AP28 AT27:BI28</xm:sqref>
        </x14:conditionalFormatting>
        <x14:conditionalFormatting xmlns:xm="http://schemas.microsoft.com/office/excel/2006/main">
          <x14:cfRule type="expression" priority="20" id="{4AA5318D-2490-49D6-8023-EB8D23ED16C7}">
            <xm:f>データベース!$E$2=TRUE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9" id="{936877B1-2B0E-4021-B1F0-553729876C98}">
            <xm:f>データベース!$B$2=TRUE</xm:f>
            <x14:dxf>
              <fill>
                <patternFill>
                  <bgColor theme="8" tint="0.79998168889431442"/>
                </patternFill>
              </fill>
            </x14:dxf>
          </x14:cfRule>
          <xm:sqref>AI27:AP28</xm:sqref>
        </x14:conditionalFormatting>
        <x14:conditionalFormatting xmlns:xm="http://schemas.microsoft.com/office/excel/2006/main">
          <x14:cfRule type="expression" priority="5" id="{CE145835-9537-473B-BD74-721B7135C054}">
            <xm:f>データベース!$E$3=TRUE</xm:f>
            <x14:dxf>
              <font>
                <color theme="0" tint="-0.14996795556505021"/>
              </font>
            </x14:dxf>
          </x14:cfRule>
          <xm:sqref>AK22:AP23</xm:sqref>
        </x14:conditionalFormatting>
        <x14:conditionalFormatting xmlns:xm="http://schemas.microsoft.com/office/excel/2006/main">
          <x14:cfRule type="expression" priority="6" id="{F9F0A7F2-6680-4874-B5FD-93AD76E98871}">
            <xm:f>データベース!$E$2=TRUE</xm:f>
            <x14:dxf>
              <font>
                <color theme="0" tint="-0.14996795556505021"/>
              </font>
            </x14:dxf>
          </x14:cfRule>
          <xm:sqref>AK27:AP28</xm:sqref>
        </x14:conditionalFormatting>
        <x14:conditionalFormatting xmlns:xm="http://schemas.microsoft.com/office/excel/2006/main">
          <x14:cfRule type="expression" priority="7" id="{40153A45-464A-4F85-9B29-9BB986A0A5EE}">
            <xm:f>AND(データベース!$E$2=TRUE,データベース!$E$3=TRUE)</xm:f>
            <x14:dxf>
              <font>
                <color theme="0" tint="-0.14996795556505021"/>
              </font>
              <fill>
                <patternFill patternType="solid">
                  <bgColor theme="0"/>
                </patternFill>
              </fill>
            </x14:dxf>
          </x14:cfRule>
          <xm:sqref>AK22:BI28</xm:sqref>
        </x14:conditionalFormatting>
        <x14:conditionalFormatting xmlns:xm="http://schemas.microsoft.com/office/excel/2006/main">
          <x14:cfRule type="expression" priority="13" id="{249601FF-BD1C-4B3E-8778-E7B8BB6CA64E}">
            <xm:f>データベース!$E$2=TRUE</xm:f>
            <x14:dxf>
              <font>
                <color rgb="FF0000FF"/>
              </font>
            </x14:dxf>
          </x14:cfRule>
          <xm:sqref>AQ22:AS23</xm:sqref>
        </x14:conditionalFormatting>
        <x14:conditionalFormatting xmlns:xm="http://schemas.microsoft.com/office/excel/2006/main">
          <x14:cfRule type="expression" priority="19" id="{57B1816C-875E-4B36-8F68-AB945109237F}">
            <xm:f>データベース!$H$2=TRUE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expression" priority="18" id="{EE84B388-3D45-49E3-BA0E-E62F075BF739}">
            <xm:f>データベース!$H$3=TRUE</xm:f>
            <x14:dxf>
              <fill>
                <patternFill patternType="none">
                  <bgColor auto="1"/>
                </patternFill>
              </fill>
            </x14:dxf>
          </x14:cfRule>
          <xm:sqref>AT22:BI23</xm:sqref>
        </x14:conditionalFormatting>
        <x14:conditionalFormatting xmlns:xm="http://schemas.microsoft.com/office/excel/2006/main">
          <x14:cfRule type="expression" priority="12" id="{30EC1911-09BD-498E-AAD8-5470F0D229D2}">
            <xm:f>データベース!$E$2=TRUE</xm:f>
            <x14:dxf>
              <font>
                <color theme="1"/>
              </font>
            </x14:dxf>
          </x14:cfRule>
          <x14:cfRule type="expression" priority="56" id="{1795156B-C079-444D-8258-70D29EF8F4F3}">
            <xm:f>データベース!$E$2=TRUE</xm:f>
            <x14:dxf>
              <fill>
                <patternFill>
                  <bgColor theme="8" tint="0.79998168889431442"/>
                </patternFill>
              </fill>
            </x14:dxf>
          </x14:cfRule>
          <xm:sqref>AT22:BI25</xm:sqref>
        </x14:conditionalFormatting>
        <x14:conditionalFormatting xmlns:xm="http://schemas.microsoft.com/office/excel/2006/main">
          <x14:cfRule type="expression" priority="17" id="{4426F967-B888-4968-8974-14A293627C64}">
            <xm:f>データベース!$H$3=TRUE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expression" priority="16" id="{0E51DA73-F566-4088-A2E3-D1B597D8BDB5}">
            <xm:f>データベース!$H$2=TRUE</xm:f>
            <x14:dxf>
              <fill>
                <patternFill patternType="none">
                  <bgColor auto="1"/>
                </patternFill>
              </fill>
            </x14:dxf>
          </x14:cfRule>
          <xm:sqref>AT24:BI25</xm:sqref>
        </x14:conditionalFormatting>
        <x14:conditionalFormatting xmlns:xm="http://schemas.microsoft.com/office/excel/2006/main">
          <x14:cfRule type="expression" priority="3" id="{025EE609-BB7E-4DD1-A4D0-91B21F8F0313}">
            <xm:f>データベース!$H$3=TRUE</xm:f>
            <x14:dxf>
              <font>
                <color theme="0" tint="-0.14996795556505021"/>
              </font>
            </x14:dxf>
          </x14:cfRule>
          <xm:sqref>AV22:BI23</xm:sqref>
        </x14:conditionalFormatting>
        <x14:conditionalFormatting xmlns:xm="http://schemas.microsoft.com/office/excel/2006/main">
          <x14:cfRule type="expression" priority="4" id="{97E1178F-BAB6-4EF8-BB63-ACFD09EA73D7}">
            <xm:f>データベース!$H$2=TRUE</xm:f>
            <x14:dxf>
              <font>
                <color theme="0" tint="-0.14996795556505021"/>
              </font>
            </x14:dxf>
          </x14:cfRule>
          <xm:sqref>AV24:BI25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B0A5-4892-42C7-9EAC-12DF6B986720}">
  <dimension ref="A1:T9"/>
  <sheetViews>
    <sheetView topLeftCell="G1" workbookViewId="0">
      <selection activeCell="L3" sqref="L3"/>
    </sheetView>
  </sheetViews>
  <sheetFormatPr defaultRowHeight="27" customHeight="1"/>
  <cols>
    <col min="1" max="1" width="33.75" style="38" bestFit="1" customWidth="1"/>
    <col min="2" max="2" width="15" style="38" customWidth="1"/>
    <col min="3" max="3" width="4.75" style="38" customWidth="1"/>
    <col min="4" max="4" width="20.125" style="38" customWidth="1"/>
    <col min="5" max="5" width="15" style="38" customWidth="1"/>
    <col min="6" max="6" width="4.5" style="38" customWidth="1"/>
    <col min="7" max="7" width="25.25" style="38" bestFit="1" customWidth="1"/>
    <col min="8" max="8" width="15" style="38" customWidth="1"/>
    <col min="9" max="9" width="4.5" style="38" customWidth="1"/>
    <col min="10" max="10" width="16.875" style="38" bestFit="1" customWidth="1"/>
    <col min="11" max="11" width="4.5" style="38" customWidth="1"/>
    <col min="12" max="12" width="16.75" style="38" bestFit="1" customWidth="1"/>
    <col min="13" max="13" width="4.5" style="38" customWidth="1"/>
    <col min="14" max="14" width="16.75" style="38" bestFit="1" customWidth="1"/>
    <col min="15" max="16384" width="9" style="38"/>
  </cols>
  <sheetData>
    <row r="1" spans="1:20" ht="27" customHeight="1">
      <c r="A1" s="41" t="s">
        <v>72</v>
      </c>
      <c r="B1" s="41" t="s">
        <v>75</v>
      </c>
      <c r="C1" s="42"/>
      <c r="D1" s="41" t="s">
        <v>73</v>
      </c>
      <c r="E1" s="41" t="s">
        <v>75</v>
      </c>
      <c r="F1" s="42"/>
      <c r="G1" s="41" t="s">
        <v>74</v>
      </c>
      <c r="H1" s="41" t="s">
        <v>75</v>
      </c>
      <c r="J1" s="46" t="s">
        <v>88</v>
      </c>
      <c r="L1" s="46" t="s">
        <v>89</v>
      </c>
      <c r="N1" s="46" t="s">
        <v>90</v>
      </c>
    </row>
    <row r="2" spans="1:20" ht="27" customHeight="1">
      <c r="A2" s="43" t="s">
        <v>18</v>
      </c>
      <c r="B2" s="44" t="b">
        <v>0</v>
      </c>
      <c r="D2" s="43" t="s">
        <v>64</v>
      </c>
      <c r="E2" s="44" t="b">
        <v>0</v>
      </c>
      <c r="G2" s="43" t="s">
        <v>67</v>
      </c>
      <c r="H2" s="44" t="b">
        <v>0</v>
      </c>
      <c r="I2" s="4"/>
      <c r="J2" s="43">
        <f>COUNTIF(B2:B5,TRUE)</f>
        <v>0</v>
      </c>
      <c r="K2" s="4"/>
      <c r="L2" s="43">
        <f>COUNTIF(E2:E3,TRUE)</f>
        <v>0</v>
      </c>
      <c r="M2" s="4"/>
      <c r="N2" s="43">
        <f>COUNTIF(H2:H3,TRUE)</f>
        <v>0</v>
      </c>
      <c r="O2" s="4"/>
      <c r="P2" s="4"/>
      <c r="Q2" s="4"/>
      <c r="R2" s="4"/>
      <c r="S2" s="4"/>
      <c r="T2" s="4"/>
    </row>
    <row r="3" spans="1:20" ht="27" customHeight="1">
      <c r="A3" s="39" t="s">
        <v>16</v>
      </c>
      <c r="B3" s="39" t="b">
        <v>0</v>
      </c>
      <c r="D3" s="39" t="s">
        <v>65</v>
      </c>
      <c r="E3" s="40" t="b">
        <v>0</v>
      </c>
      <c r="G3" s="39" t="s">
        <v>68</v>
      </c>
      <c r="H3" s="39" t="b">
        <v>0</v>
      </c>
      <c r="I3" s="4"/>
      <c r="K3" s="4"/>
      <c r="M3" s="4"/>
      <c r="O3" s="4"/>
      <c r="P3" s="4"/>
      <c r="Q3" s="4"/>
      <c r="R3" s="4"/>
      <c r="S3" s="4"/>
      <c r="T3" s="4"/>
    </row>
    <row r="4" spans="1:20" ht="27" customHeight="1">
      <c r="A4" s="43" t="s">
        <v>17</v>
      </c>
      <c r="B4" s="44" t="b">
        <v>0</v>
      </c>
      <c r="C4" s="4"/>
      <c r="D4" s="4"/>
      <c r="F4" s="4"/>
      <c r="G4" s="4"/>
      <c r="H4" s="4"/>
      <c r="I4" s="4"/>
      <c r="K4" s="4"/>
      <c r="M4" s="4"/>
      <c r="O4" s="4"/>
      <c r="P4" s="4"/>
      <c r="Q4" s="4"/>
      <c r="R4" s="4"/>
      <c r="S4" s="4"/>
      <c r="T4" s="4"/>
    </row>
    <row r="5" spans="1:20" ht="27" customHeight="1">
      <c r="A5" s="39" t="s">
        <v>19</v>
      </c>
      <c r="B5" s="39" t="b">
        <v>0</v>
      </c>
      <c r="C5" s="4"/>
      <c r="D5" s="4"/>
      <c r="E5" s="4"/>
      <c r="F5" s="4"/>
      <c r="G5" s="4"/>
      <c r="H5" s="4"/>
      <c r="I5" s="4"/>
      <c r="K5" s="4"/>
      <c r="M5" s="4"/>
      <c r="O5" s="4"/>
      <c r="P5" s="4"/>
      <c r="Q5" s="4"/>
      <c r="R5" s="4"/>
      <c r="S5" s="4"/>
      <c r="T5" s="4"/>
    </row>
    <row r="6" spans="1:20" ht="27" customHeight="1">
      <c r="B6" s="4"/>
      <c r="C6" s="4"/>
      <c r="D6" s="4"/>
      <c r="E6" s="4"/>
      <c r="F6" s="4"/>
      <c r="G6" s="4"/>
      <c r="H6" s="4"/>
      <c r="I6" s="4"/>
      <c r="K6" s="4"/>
      <c r="M6" s="4"/>
      <c r="O6" s="4"/>
      <c r="P6" s="4"/>
      <c r="Q6" s="4"/>
      <c r="R6" s="4"/>
      <c r="S6" s="4"/>
      <c r="T6" s="4"/>
    </row>
    <row r="7" spans="1:20" ht="27" customHeight="1">
      <c r="D7" s="4"/>
      <c r="E7" s="4"/>
      <c r="G7" s="4"/>
      <c r="H7" s="4"/>
      <c r="I7" s="4"/>
      <c r="K7" s="4"/>
      <c r="M7" s="4"/>
      <c r="O7" s="4"/>
      <c r="P7" s="4"/>
      <c r="Q7" s="4"/>
      <c r="R7" s="4"/>
      <c r="S7" s="4"/>
      <c r="T7" s="4"/>
    </row>
    <row r="8" spans="1:20" ht="27" customHeight="1">
      <c r="B8" s="4"/>
      <c r="C8" s="4"/>
      <c r="D8" s="4"/>
      <c r="E8" s="4"/>
      <c r="F8" s="4"/>
      <c r="G8" s="4"/>
      <c r="H8" s="4"/>
      <c r="I8" s="4"/>
      <c r="K8" s="4"/>
      <c r="M8" s="4"/>
      <c r="O8" s="4"/>
      <c r="P8" s="4"/>
      <c r="Q8" s="4"/>
      <c r="R8" s="4"/>
      <c r="S8" s="4"/>
      <c r="T8" s="4"/>
    </row>
    <row r="9" spans="1:20" ht="27" customHeight="1">
      <c r="B9" s="4"/>
      <c r="C9" s="4"/>
      <c r="D9" s="4"/>
      <c r="E9" s="4"/>
      <c r="F9" s="4"/>
      <c r="G9" s="4"/>
      <c r="H9" s="4"/>
      <c r="I9" s="4"/>
      <c r="K9" s="4"/>
      <c r="M9" s="4"/>
      <c r="O9" s="4"/>
      <c r="P9" s="4"/>
      <c r="Q9" s="4"/>
      <c r="R9" s="4"/>
      <c r="S9" s="4"/>
      <c r="T9" s="4"/>
    </row>
  </sheetData>
  <phoneticPr fontId="1"/>
  <conditionalFormatting sqref="B2">
    <cfRule type="expression" dxfId="7" priority="8">
      <formula>$B$2=TRUE</formula>
    </cfRule>
  </conditionalFormatting>
  <conditionalFormatting sqref="B3">
    <cfRule type="expression" dxfId="6" priority="3">
      <formula>$B$3=TRUE</formula>
    </cfRule>
  </conditionalFormatting>
  <conditionalFormatting sqref="B4">
    <cfRule type="expression" dxfId="5" priority="5">
      <formula>$B$4=TRUE</formula>
    </cfRule>
  </conditionalFormatting>
  <conditionalFormatting sqref="B5">
    <cfRule type="expression" dxfId="4" priority="4">
      <formula>$B$5=TRUE</formula>
    </cfRule>
  </conditionalFormatting>
  <conditionalFormatting sqref="E2">
    <cfRule type="expression" dxfId="3" priority="7">
      <formula>$E$2=TRUE</formula>
    </cfRule>
  </conditionalFormatting>
  <conditionalFormatting sqref="E3">
    <cfRule type="expression" dxfId="2" priority="2">
      <formula>$E$3=TRUE</formula>
    </cfRule>
  </conditionalFormatting>
  <conditionalFormatting sqref="H2">
    <cfRule type="expression" dxfId="1" priority="6">
      <formula>$H$2=TRUE</formula>
    </cfRule>
  </conditionalFormatting>
  <conditionalFormatting sqref="H3">
    <cfRule type="expression" dxfId="0" priority="1">
      <formula>$H$3=TRUE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カペシタビン </vt:lpstr>
      <vt:lpstr>データベース</vt:lpstr>
      <vt:lpstr>'カペシタビン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normalUser</dc:creator>
  <cp:lastModifiedBy>Imura</cp:lastModifiedBy>
  <cp:lastPrinted>2025-07-10T06:02:15Z</cp:lastPrinted>
  <dcterms:created xsi:type="dcterms:W3CDTF">2018-05-25T06:27:27Z</dcterms:created>
  <dcterms:modified xsi:type="dcterms:W3CDTF">2025-07-15T06:39:09Z</dcterms:modified>
</cp:coreProperties>
</file>